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029"/>
  <workbookPr defaultThemeVersion="166925"/>
  <bookViews>
    <workbookView xWindow="0" yWindow="0" windowWidth="21600" windowHeight="9510" activeTab="0"/>
  </bookViews>
  <sheets>
    <sheet name="Shee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<sst xmlns="http://schemas.openxmlformats.org/spreadsheetml/2006/main" count="240" uniqueCount="183">
  <si>
    <t>Head-ing No</t>
  </si>
  <si>
    <t>Heading</t>
  </si>
  <si>
    <t>Budgeted Income 2017/2018</t>
  </si>
  <si>
    <t xml:space="preserve">Actual Income received </t>
  </si>
  <si>
    <t>Forecast for the year 2017/2018</t>
  </si>
  <si>
    <t>Total Income</t>
  </si>
  <si>
    <t>Variance</t>
  </si>
  <si>
    <t>% of Budget</t>
  </si>
  <si>
    <t>Comments</t>
  </si>
  <si>
    <t>OPEN SPACES INCOME</t>
  </si>
  <si>
    <t>Grants</t>
  </si>
  <si>
    <t>412/1</t>
  </si>
  <si>
    <t>Herne Hill</t>
  </si>
  <si>
    <t>412/2</t>
  </si>
  <si>
    <t>Other</t>
  </si>
  <si>
    <t>Donations</t>
  </si>
  <si>
    <t>Rents</t>
  </si>
  <si>
    <t>430/1</t>
  </si>
  <si>
    <t>Sports Club</t>
  </si>
  <si>
    <t>430/2</t>
  </si>
  <si>
    <t>Cricket Club</t>
  </si>
  <si>
    <t>430/3</t>
  </si>
  <si>
    <t>Football Club (Town)</t>
  </si>
  <si>
    <t>430/4</t>
  </si>
  <si>
    <t>Football Club (Youth)</t>
  </si>
  <si>
    <t>430/5</t>
  </si>
  <si>
    <t>Fair</t>
  </si>
  <si>
    <t>430/6</t>
  </si>
  <si>
    <t>Human Circus</t>
  </si>
  <si>
    <t>430/7</t>
  </si>
  <si>
    <t>Claims</t>
  </si>
  <si>
    <t>Miscellaneous</t>
  </si>
  <si>
    <t>Cemetery Income</t>
  </si>
  <si>
    <t>Burial Fees</t>
  </si>
  <si>
    <t>Lodge Rents</t>
  </si>
  <si>
    <t>£520 pcm</t>
  </si>
  <si>
    <t>Total</t>
  </si>
  <si>
    <t>Recreation Review - Income</t>
  </si>
  <si>
    <t xml:space="preserve">Recreation Review   </t>
  </si>
  <si>
    <t>2000/1</t>
  </si>
  <si>
    <t>Tuck Shop</t>
  </si>
  <si>
    <t>2000/2</t>
  </si>
  <si>
    <t>Rec Review</t>
  </si>
  <si>
    <t>Interest - Football &amp; Community Facility</t>
  </si>
  <si>
    <t>OPEN SPACES INCOME TOTAL</t>
  </si>
  <si>
    <t xml:space="preserve">Actual Expenditure </t>
  </si>
  <si>
    <t>Total Expenditure</t>
  </si>
  <si>
    <t>OPEN SPACES EXPENDITURE</t>
  </si>
  <si>
    <t>Health &amp; Safety</t>
  </si>
  <si>
    <t>552/1</t>
  </si>
  <si>
    <t>Protective Clothing</t>
  </si>
  <si>
    <t>552/2</t>
  </si>
  <si>
    <t>Fire Equipment</t>
  </si>
  <si>
    <t>552/3</t>
  </si>
  <si>
    <t>Electrical Testing</t>
  </si>
  <si>
    <t>552/4</t>
  </si>
  <si>
    <t>Signs &amp; Stationery</t>
  </si>
  <si>
    <t>552/6</t>
  </si>
  <si>
    <t>Misc</t>
  </si>
  <si>
    <t>Equipment vibration assessment</t>
  </si>
  <si>
    <t>Insurance</t>
  </si>
  <si>
    <t>Vehicle Insurance</t>
  </si>
  <si>
    <t>Play Equipment Inspection</t>
  </si>
  <si>
    <t>Phone App</t>
  </si>
  <si>
    <t>Services/Rents</t>
  </si>
  <si>
    <t>558/1</t>
  </si>
  <si>
    <t>IEF 1150 6mthly</t>
  </si>
  <si>
    <t>558/2</t>
  </si>
  <si>
    <t xml:space="preserve">Water </t>
  </si>
  <si>
    <t>395 6mthly</t>
  </si>
  <si>
    <t>558/3</t>
  </si>
  <si>
    <t>Electricity</t>
  </si>
  <si>
    <t>165 qrterly</t>
  </si>
  <si>
    <t>558/4</t>
  </si>
  <si>
    <t>Mobile Phones</t>
  </si>
  <si>
    <t xml:space="preserve">51.25 pcm </t>
  </si>
  <si>
    <t>Fuel</t>
  </si>
  <si>
    <t>Purchases</t>
  </si>
  <si>
    <t>560/1</t>
  </si>
  <si>
    <t>Vehicles</t>
  </si>
  <si>
    <t>560/2</t>
  </si>
  <si>
    <t>Machinery</t>
  </si>
  <si>
    <t>560/3</t>
  </si>
  <si>
    <t>Play Equipment</t>
  </si>
  <si>
    <t>560/4</t>
  </si>
  <si>
    <t>Seats</t>
  </si>
  <si>
    <t>Donated seat</t>
  </si>
  <si>
    <t>560/5</t>
  </si>
  <si>
    <t>Bins</t>
  </si>
  <si>
    <t>560/6</t>
  </si>
  <si>
    <t>Dog bins</t>
  </si>
  <si>
    <t>560/7</t>
  </si>
  <si>
    <t>Tennis Court</t>
  </si>
  <si>
    <t>560/8</t>
  </si>
  <si>
    <t>560/9</t>
  </si>
  <si>
    <t>Trees/hedges</t>
  </si>
  <si>
    <t>560/10</t>
  </si>
  <si>
    <t>Plants</t>
  </si>
  <si>
    <t>Summer bedding</t>
  </si>
  <si>
    <t>560/11</t>
  </si>
  <si>
    <t>Tools</t>
  </si>
  <si>
    <t>560/12</t>
  </si>
  <si>
    <t>Skatepark</t>
  </si>
  <si>
    <t>560/14</t>
  </si>
  <si>
    <t>Gates &amp; Fencing</t>
  </si>
  <si>
    <t>560/15</t>
  </si>
  <si>
    <t>Wardens Workshop</t>
  </si>
  <si>
    <t>surface &amp; storage shed</t>
  </si>
  <si>
    <t>560/16</t>
  </si>
  <si>
    <t>Materials</t>
  </si>
  <si>
    <t>560/20</t>
  </si>
  <si>
    <t>Maintenance</t>
  </si>
  <si>
    <t>561/1</t>
  </si>
  <si>
    <t>561/2</t>
  </si>
  <si>
    <t>561/3</t>
  </si>
  <si>
    <t>zip wire &amp; gate</t>
  </si>
  <si>
    <t>561/4</t>
  </si>
  <si>
    <t>Tennis Courts</t>
  </si>
  <si>
    <t>561/5</t>
  </si>
  <si>
    <t>561/6</t>
  </si>
  <si>
    <t>561/7</t>
  </si>
  <si>
    <t>Churchyard</t>
  </si>
  <si>
    <t>561/8</t>
  </si>
  <si>
    <t>561/9</t>
  </si>
  <si>
    <t>Canal</t>
  </si>
  <si>
    <t>561/10</t>
  </si>
  <si>
    <t>561/11</t>
  </si>
  <si>
    <t>Weed Control</t>
  </si>
  <si>
    <t>561/12</t>
  </si>
  <si>
    <t>Fencing/gates</t>
  </si>
  <si>
    <t>561/13</t>
  </si>
  <si>
    <t>Town Signs</t>
  </si>
  <si>
    <t>561/14</t>
  </si>
  <si>
    <t>Building Maintenance</t>
  </si>
  <si>
    <t>561/15</t>
  </si>
  <si>
    <t>Burma Star Maintenance</t>
  </si>
  <si>
    <t>561/16</t>
  </si>
  <si>
    <t>Contingency store</t>
  </si>
  <si>
    <t>561/17</t>
  </si>
  <si>
    <t>561/18</t>
  </si>
  <si>
    <t>Toilets</t>
  </si>
  <si>
    <t>563/1</t>
  </si>
  <si>
    <t>Cleaning</t>
  </si>
  <si>
    <t>255pm</t>
  </si>
  <si>
    <t>563/2</t>
  </si>
  <si>
    <t>100 qrterly</t>
  </si>
  <si>
    <t>563/3</t>
  </si>
  <si>
    <t>960 6mthly</t>
  </si>
  <si>
    <t>563/4</t>
  </si>
  <si>
    <t>Servicing/Maintenance</t>
  </si>
  <si>
    <t>Temporary toilets &amp; refurbishment</t>
  </si>
  <si>
    <t>563/5</t>
  </si>
  <si>
    <t>Grant</t>
  </si>
  <si>
    <t>SSDC planning Cricket Pavilion</t>
  </si>
  <si>
    <t>Renewal contribution</t>
  </si>
  <si>
    <t>Project Contingency</t>
  </si>
  <si>
    <t>Skate park</t>
  </si>
  <si>
    <t>Projects</t>
  </si>
  <si>
    <t>Cemetery Expenditure</t>
  </si>
  <si>
    <t>758/1</t>
  </si>
  <si>
    <t>Water</t>
  </si>
  <si>
    <t>170 6mthly</t>
  </si>
  <si>
    <t>758/2</t>
  </si>
  <si>
    <t>Cemetery Tax</t>
  </si>
  <si>
    <t>Cemetery Maintenance</t>
  </si>
  <si>
    <t xml:space="preserve">Wall, moles </t>
  </si>
  <si>
    <t>Cemetery Lodge</t>
  </si>
  <si>
    <t>762/1</t>
  </si>
  <si>
    <t>Lodge Letting Fees</t>
  </si>
  <si>
    <t>762/2</t>
  </si>
  <si>
    <t>Renewals contribution</t>
  </si>
  <si>
    <t>Recreation Review Expenditure</t>
  </si>
  <si>
    <t>Recreation Review</t>
  </si>
  <si>
    <t>2200/1</t>
  </si>
  <si>
    <t>Tuck Shop (Renewal)</t>
  </si>
  <si>
    <t>2200/2</t>
  </si>
  <si>
    <t>ISI</t>
  </si>
  <si>
    <t>OPEN SPACES EXPENDITURE TOTAL</t>
  </si>
  <si>
    <t>Budgeted Expenditure 2017/2018</t>
  </si>
  <si>
    <t>septic tank</t>
  </si>
  <si>
    <t>41.60pcm</t>
  </si>
  <si>
    <t>Grandstand repayments £80pcm</t>
  </si>
  <si>
    <t>Purchase of ERB's &amp; book binding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</si>
</sst>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.00;[Red]&quot;£&quot;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theme="3" tint="0.39998000860214233"/>
      <name val="Arial"/>
      <family val="2"/>
    </font>
    <font>
      <b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92D050"/>
      <name val="Arial"/>
      <family val="2"/>
    </font>
    <font>
      <b/>
      <sz val="9"/>
      <color theme="1"/>
      <name val="Arial"/>
      <family val="2"/>
    </font>
    <font>
      <sz val="10"/>
      <color rgb="FF92D05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/>
    </xf>
    <xf numFmtId="0" fontId="2" fillId="2" borderId="8" xfId="0" applyFont="1" applyFill="1" applyBorder="1"/>
    <xf numFmtId="164" fontId="1" fillId="2" borderId="9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164" fontId="7" fillId="2" borderId="12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/>
    <xf numFmtId="164" fontId="8" fillId="0" borderId="14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/>
    <xf numFmtId="164" fontId="1" fillId="0" borderId="14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2" fillId="0" borderId="0" xfId="0" applyFont="1" applyFill="1" applyBorder="1"/>
    <xf numFmtId="164" fontId="8" fillId="0" borderId="14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4" xfId="0" applyNumberFormat="1" applyFont="1" applyBorder="1" applyAlignment="1">
      <alignment horizontal="right" wrapText="1"/>
    </xf>
    <xf numFmtId="9" fontId="3" fillId="0" borderId="15" xfId="15" applyFont="1" applyFill="1" applyBorder="1" applyAlignment="1">
      <alignment horizontal="right" wrapText="1"/>
    </xf>
    <xf numFmtId="164" fontId="1" fillId="0" borderId="14" xfId="0" applyNumberFormat="1" applyFont="1" applyBorder="1" applyAlignment="1">
      <alignment horizontal="right" wrapText="1"/>
    </xf>
    <xf numFmtId="164" fontId="9" fillId="0" borderId="15" xfId="0" applyNumberFormat="1" applyFont="1" applyBorder="1" applyAlignment="1">
      <alignment horizontal="right" wrapText="1"/>
    </xf>
    <xf numFmtId="164" fontId="10" fillId="0" borderId="16" xfId="0" applyNumberFormat="1" applyFont="1" applyBorder="1" applyAlignment="1">
      <alignment horizontal="left" wrapText="1"/>
    </xf>
    <xf numFmtId="164" fontId="2" fillId="0" borderId="17" xfId="0" applyNumberFormat="1" applyFont="1" applyBorder="1" applyAlignment="1">
      <alignment horizontal="right"/>
    </xf>
    <xf numFmtId="9" fontId="3" fillId="0" borderId="17" xfId="15" applyFont="1" applyFill="1" applyBorder="1" applyAlignment="1">
      <alignment horizontal="right" wrapText="1"/>
    </xf>
    <xf numFmtId="0" fontId="11" fillId="0" borderId="0" xfId="0" applyFont="1" applyBorder="1"/>
    <xf numFmtId="164" fontId="1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12" fillId="0" borderId="16" xfId="0" applyNumberFormat="1" applyFont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164" fontId="12" fillId="0" borderId="16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/>
    <xf numFmtId="164" fontId="2" fillId="0" borderId="21" xfId="0" applyNumberFormat="1" applyFont="1" applyFill="1" applyBorder="1"/>
    <xf numFmtId="9" fontId="3" fillId="0" borderId="22" xfId="15" applyFont="1" applyFill="1" applyBorder="1" applyAlignment="1">
      <alignment horizontal="right" wrapText="1"/>
    </xf>
    <xf numFmtId="164" fontId="7" fillId="0" borderId="23" xfId="0" applyNumberFormat="1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/>
    </xf>
    <xf numFmtId="0" fontId="2" fillId="0" borderId="20" xfId="0" applyFont="1" applyFill="1" applyBorder="1"/>
    <xf numFmtId="164" fontId="2" fillId="0" borderId="17" xfId="0" applyNumberFormat="1" applyFont="1" applyFill="1" applyBorder="1" applyAlignment="1">
      <alignment horizontal="right"/>
    </xf>
    <xf numFmtId="9" fontId="3" fillId="0" borderId="20" xfId="15" applyFont="1" applyFill="1" applyBorder="1" applyAlignment="1">
      <alignment horizontal="right" wrapText="1"/>
    </xf>
    <xf numFmtId="164" fontId="10" fillId="0" borderId="25" xfId="0" applyNumberFormat="1" applyFont="1" applyFill="1" applyBorder="1" applyAlignment="1">
      <alignment horizontal="left" wrapText="1"/>
    </xf>
    <xf numFmtId="164" fontId="3" fillId="0" borderId="26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/>
    </xf>
    <xf numFmtId="0" fontId="2" fillId="2" borderId="28" xfId="0" applyFont="1" applyFill="1" applyBorder="1"/>
    <xf numFmtId="164" fontId="8" fillId="2" borderId="29" xfId="0" applyNumberFormat="1" applyFont="1" applyFill="1" applyBorder="1" applyAlignment="1">
      <alignment horizontal="right"/>
    </xf>
    <xf numFmtId="164" fontId="2" fillId="2" borderId="28" xfId="0" applyNumberFormat="1" applyFont="1" applyFill="1" applyBorder="1" applyAlignment="1">
      <alignment horizontal="right"/>
    </xf>
    <xf numFmtId="164" fontId="2" fillId="2" borderId="30" xfId="0" applyNumberFormat="1" applyFont="1" applyFill="1" applyBorder="1" applyAlignment="1">
      <alignment horizontal="right"/>
    </xf>
    <xf numFmtId="164" fontId="3" fillId="2" borderId="26" xfId="0" applyNumberFormat="1" applyFont="1" applyFill="1" applyBorder="1" applyAlignment="1">
      <alignment horizontal="right"/>
    </xf>
    <xf numFmtId="164" fontId="10" fillId="2" borderId="25" xfId="0" applyNumberFormat="1" applyFont="1" applyFill="1" applyBorder="1" applyAlignment="1">
      <alignment horizontal="left" wrapText="1"/>
    </xf>
    <xf numFmtId="164" fontId="13" fillId="0" borderId="15" xfId="0" applyNumberFormat="1" applyFont="1" applyBorder="1" applyAlignment="1">
      <alignment horizontal="right" wrapText="1"/>
    </xf>
    <xf numFmtId="164" fontId="14" fillId="0" borderId="15" xfId="0" applyNumberFormat="1" applyFont="1" applyFill="1" applyBorder="1" applyAlignment="1">
      <alignment horizontal="right"/>
    </xf>
    <xf numFmtId="164" fontId="15" fillId="0" borderId="15" xfId="0" applyNumberFormat="1" applyFont="1" applyFill="1" applyBorder="1" applyAlignment="1">
      <alignment horizontal="right"/>
    </xf>
    <xf numFmtId="164" fontId="16" fillId="0" borderId="15" xfId="0" applyNumberFormat="1" applyFont="1" applyFill="1" applyBorder="1" applyAlignment="1">
      <alignment horizontal="right"/>
    </xf>
    <xf numFmtId="165" fontId="7" fillId="0" borderId="16" xfId="0" applyNumberFormat="1" applyFont="1" applyBorder="1" applyAlignment="1">
      <alignment horizontal="left" wrapText="1"/>
    </xf>
    <xf numFmtId="164" fontId="1" fillId="0" borderId="14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165" fontId="7" fillId="0" borderId="16" xfId="0" applyNumberFormat="1" applyFont="1" applyFill="1" applyBorder="1" applyAlignment="1">
      <alignment horizontal="left" wrapText="1"/>
    </xf>
    <xf numFmtId="164" fontId="5" fillId="0" borderId="16" xfId="0" applyNumberFormat="1" applyFont="1" applyBorder="1" applyAlignment="1">
      <alignment horizontal="left" wrapText="1"/>
    </xf>
    <xf numFmtId="0" fontId="2" fillId="0" borderId="31" xfId="0" applyFont="1" applyFill="1" applyBorder="1"/>
    <xf numFmtId="0" fontId="2" fillId="0" borderId="21" xfId="0" applyFont="1" applyFill="1" applyBorder="1"/>
    <xf numFmtId="164" fontId="14" fillId="0" borderId="32" xfId="0" applyNumberFormat="1" applyFont="1" applyFill="1" applyBorder="1" applyAlignment="1">
      <alignment horizontal="right"/>
    </xf>
    <xf numFmtId="9" fontId="3" fillId="0" borderId="32" xfId="15" applyFont="1" applyFill="1" applyBorder="1" applyAlignment="1">
      <alignment horizontal="right" wrapText="1"/>
    </xf>
    <xf numFmtId="164" fontId="10" fillId="0" borderId="16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right" vertical="center" wrapText="1"/>
    </xf>
    <xf numFmtId="164" fontId="8" fillId="0" borderId="26" xfId="0" applyNumberFormat="1" applyFont="1" applyFill="1" applyBorder="1" applyAlignment="1">
      <alignment horizontal="right" vertical="center" wrapText="1"/>
    </xf>
    <xf numFmtId="164" fontId="3" fillId="0" borderId="26" xfId="0" applyNumberFormat="1" applyFont="1" applyFill="1" applyBorder="1" applyAlignment="1">
      <alignment horizontal="right" vertical="center" wrapText="1"/>
    </xf>
    <xf numFmtId="0" fontId="5" fillId="0" borderId="33" xfId="0" applyFont="1" applyBorder="1" applyAlignment="1">
      <alignment horizontal="left"/>
    </xf>
    <xf numFmtId="0" fontId="11" fillId="0" borderId="15" xfId="0" applyFont="1" applyBorder="1"/>
    <xf numFmtId="164" fontId="5" fillId="0" borderId="34" xfId="0" applyNumberFormat="1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/>
    </xf>
    <xf numFmtId="0" fontId="2" fillId="0" borderId="35" xfId="0" applyFont="1" applyFill="1" applyBorder="1"/>
    <xf numFmtId="164" fontId="2" fillId="0" borderId="32" xfId="0" applyNumberFormat="1" applyFont="1" applyFill="1" applyBorder="1" applyAlignment="1">
      <alignment horizontal="right"/>
    </xf>
    <xf numFmtId="164" fontId="10" fillId="0" borderId="36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" fillId="0" borderId="2" xfId="0" applyFont="1" applyFill="1" applyBorder="1"/>
    <xf numFmtId="164" fontId="2" fillId="0" borderId="3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/>
    </xf>
    <xf numFmtId="0" fontId="11" fillId="0" borderId="0" xfId="0" applyFont="1" applyFill="1" applyBorder="1"/>
    <xf numFmtId="164" fontId="5" fillId="0" borderId="37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left"/>
    </xf>
    <xf numFmtId="0" fontId="5" fillId="0" borderId="14" xfId="0" applyFont="1" applyFill="1" applyBorder="1"/>
    <xf numFmtId="164" fontId="3" fillId="0" borderId="14" xfId="0" applyNumberFormat="1" applyFont="1" applyFill="1" applyBorder="1" applyAlignment="1">
      <alignment horizontal="right"/>
    </xf>
    <xf numFmtId="164" fontId="10" fillId="0" borderId="34" xfId="0" applyNumberFormat="1" applyFont="1" applyFill="1" applyBorder="1" applyAlignment="1">
      <alignment horizontal="left" wrapText="1"/>
    </xf>
    <xf numFmtId="0" fontId="2" fillId="0" borderId="38" xfId="0" applyFont="1" applyFill="1" applyBorder="1"/>
    <xf numFmtId="164" fontId="2" fillId="0" borderId="39" xfId="0" applyNumberFormat="1" applyFont="1" applyFill="1" applyBorder="1"/>
    <xf numFmtId="164" fontId="8" fillId="0" borderId="39" xfId="0" applyNumberFormat="1" applyFont="1" applyFill="1" applyBorder="1" applyAlignment="1">
      <alignment horizontal="right"/>
    </xf>
    <xf numFmtId="9" fontId="3" fillId="0" borderId="39" xfId="15" applyFont="1" applyFill="1" applyBorder="1" applyAlignment="1">
      <alignment horizontal="right" wrapText="1"/>
    </xf>
    <xf numFmtId="164" fontId="7" fillId="0" borderId="40" xfId="0" applyNumberFormat="1" applyFont="1" applyFill="1" applyBorder="1" applyAlignment="1">
      <alignment horizontal="left" wrapText="1"/>
    </xf>
    <xf numFmtId="164" fontId="14" fillId="0" borderId="3" xfId="0" applyNumberFormat="1" applyFont="1" applyFill="1" applyBorder="1" applyAlignment="1">
      <alignment horizontal="right"/>
    </xf>
    <xf numFmtId="9" fontId="3" fillId="0" borderId="3" xfId="15" applyFont="1" applyFill="1" applyBorder="1" applyAlignment="1">
      <alignment horizontal="right" wrapText="1"/>
    </xf>
    <xf numFmtId="164" fontId="7" fillId="0" borderId="6" xfId="0" applyNumberFormat="1" applyFont="1" applyFill="1" applyBorder="1" applyAlignment="1">
      <alignment horizontal="left" wrapText="1"/>
    </xf>
    <xf numFmtId="164" fontId="5" fillId="0" borderId="14" xfId="0" applyNumberFormat="1" applyFont="1" applyFill="1" applyBorder="1" applyAlignment="1">
      <alignment horizontal="right"/>
    </xf>
    <xf numFmtId="164" fontId="18" fillId="0" borderId="15" xfId="0" applyNumberFormat="1" applyFont="1" applyFill="1" applyBorder="1" applyAlignment="1">
      <alignment horizontal="right"/>
    </xf>
    <xf numFmtId="164" fontId="16" fillId="0" borderId="20" xfId="0" applyNumberFormat="1" applyFont="1" applyFill="1" applyBorder="1" applyAlignment="1">
      <alignment horizontal="right"/>
    </xf>
    <xf numFmtId="164" fontId="16" fillId="0" borderId="17" xfId="0" applyNumberFormat="1" applyFont="1" applyFill="1" applyBorder="1" applyAlignment="1">
      <alignment horizontal="right"/>
    </xf>
    <xf numFmtId="164" fontId="16" fillId="0" borderId="22" xfId="0" applyNumberFormat="1" applyFont="1" applyFill="1" applyBorder="1" applyAlignment="1">
      <alignment horizontal="right"/>
    </xf>
    <xf numFmtId="164" fontId="16" fillId="0" borderId="31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64" fontId="16" fillId="0" borderId="32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3A2C8-815E-47F4-AB09-E939ED90DDE2}">
  <dimension ref="A1:I124"/>
  <sheetViews>
    <sheetView tabSelected="1" view="pageLayout" workbookViewId="0" topLeftCell="A113">
      <selection activeCell="D124" sqref="D124:F124"/>
    </sheetView>
  </sheetViews>
  <sheetFormatPr defaultColWidth="9.140625" defaultRowHeight="15"/>
  <cols>
    <col min="2" max="2" width="27.140625" style="0" customWidth="1"/>
    <col min="3" max="7" width="12.7109375" style="0" customWidth="1"/>
    <col min="8" max="8" width="8.28125" style="0" customWidth="1"/>
    <col min="9" max="9" width="24.140625" style="0" customWidth="1"/>
  </cols>
  <sheetData>
    <row r="1" spans="1:9" ht="64.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7" t="s">
        <v>8</v>
      </c>
    </row>
    <row r="2" spans="1:9" ht="15.75">
      <c r="A2" s="8" t="s">
        <v>9</v>
      </c>
      <c r="B2" s="9"/>
      <c r="C2" s="10"/>
      <c r="D2" s="11"/>
      <c r="E2" s="12"/>
      <c r="F2" s="11"/>
      <c r="G2" s="11"/>
      <c r="H2" s="13"/>
      <c r="I2" s="14"/>
    </row>
    <row r="3" spans="1:9" ht="15">
      <c r="A3" s="15">
        <v>412</v>
      </c>
      <c r="B3" s="16" t="s">
        <v>10</v>
      </c>
      <c r="C3" s="17">
        <f>SUM(C4:C5)</f>
        <v>0</v>
      </c>
      <c r="D3" s="18">
        <f>SUM(D4:D5)</f>
        <v>2000</v>
      </c>
      <c r="E3" s="17">
        <f>SUM(E4:E5)</f>
        <v>0</v>
      </c>
      <c r="F3" s="104">
        <f>SUM(F4:F5)</f>
        <v>2000</v>
      </c>
      <c r="G3" s="77">
        <f>SUM(C3-F3)</f>
        <v>-2000</v>
      </c>
      <c r="H3" s="19"/>
      <c r="I3" s="20"/>
    </row>
    <row r="4" spans="1:9" ht="15">
      <c r="A4" s="21" t="s">
        <v>11</v>
      </c>
      <c r="B4" s="22" t="s">
        <v>12</v>
      </c>
      <c r="C4" s="23">
        <v>0</v>
      </c>
      <c r="D4" s="24">
        <v>0</v>
      </c>
      <c r="E4" s="23">
        <v>0</v>
      </c>
      <c r="F4" s="23">
        <f>SUM(D4:E4)</f>
        <v>0</v>
      </c>
      <c r="G4" s="25">
        <f aca="true" t="shared" si="0" ref="G4:G16">SUM(C4-F4)</f>
        <v>0</v>
      </c>
      <c r="H4" s="26"/>
      <c r="I4" s="20"/>
    </row>
    <row r="5" spans="1:9" ht="15">
      <c r="A5" s="21" t="s">
        <v>13</v>
      </c>
      <c r="B5" s="22" t="s">
        <v>14</v>
      </c>
      <c r="C5" s="27">
        <v>0</v>
      </c>
      <c r="D5" s="24">
        <v>2000</v>
      </c>
      <c r="E5" s="27">
        <v>0</v>
      </c>
      <c r="F5" s="121">
        <f>SUM(D5:E5)</f>
        <v>2000</v>
      </c>
      <c r="G5" s="122">
        <f t="shared" si="0"/>
        <v>-2000</v>
      </c>
      <c r="H5" s="28"/>
      <c r="I5" s="20"/>
    </row>
    <row r="6" spans="1:9" ht="15">
      <c r="A6" s="15">
        <v>421</v>
      </c>
      <c r="B6" s="29" t="s">
        <v>15</v>
      </c>
      <c r="C6" s="30">
        <v>0</v>
      </c>
      <c r="D6" s="31">
        <v>0</v>
      </c>
      <c r="E6" s="30">
        <v>0</v>
      </c>
      <c r="F6" s="17">
        <f>SUM(D6:E6)</f>
        <v>0</v>
      </c>
      <c r="G6" s="32">
        <f t="shared" si="0"/>
        <v>0</v>
      </c>
      <c r="H6" s="28"/>
      <c r="I6" s="20"/>
    </row>
    <row r="7" spans="1:9" ht="15">
      <c r="A7" s="15">
        <v>430</v>
      </c>
      <c r="B7" s="16" t="s">
        <v>16</v>
      </c>
      <c r="C7" s="33">
        <f>SUM(C8:C14)</f>
        <v>4700</v>
      </c>
      <c r="D7" s="18">
        <f>SUM(D8:D14)</f>
        <v>1653.98</v>
      </c>
      <c r="E7" s="33">
        <f>SUM(E8:E14)</f>
        <v>3445</v>
      </c>
      <c r="F7" s="33">
        <f>SUM(F8:F14)</f>
        <v>5098.98</v>
      </c>
      <c r="G7" s="77">
        <f t="shared" si="0"/>
        <v>-398.97999999999956</v>
      </c>
      <c r="H7" s="34">
        <f aca="true" t="shared" si="1" ref="H7:H13">(D7/C7)</f>
        <v>0.35191063829787234</v>
      </c>
      <c r="I7" s="20"/>
    </row>
    <row r="8" spans="1:9" ht="15">
      <c r="A8" s="21" t="s">
        <v>17</v>
      </c>
      <c r="B8" s="22" t="s">
        <v>18</v>
      </c>
      <c r="C8" s="27">
        <v>325</v>
      </c>
      <c r="D8" s="24">
        <v>325</v>
      </c>
      <c r="E8" s="27">
        <v>0</v>
      </c>
      <c r="F8" s="23">
        <f aca="true" t="shared" si="2" ref="F8:F16">SUM(D8:E8)</f>
        <v>325</v>
      </c>
      <c r="G8" s="25">
        <f t="shared" si="0"/>
        <v>0</v>
      </c>
      <c r="H8" s="34"/>
      <c r="I8" s="20"/>
    </row>
    <row r="9" spans="1:9" ht="15">
      <c r="A9" s="21" t="s">
        <v>19</v>
      </c>
      <c r="B9" s="22" t="s">
        <v>20</v>
      </c>
      <c r="C9" s="27">
        <v>1855</v>
      </c>
      <c r="D9" s="24">
        <v>0</v>
      </c>
      <c r="E9" s="27">
        <v>1855</v>
      </c>
      <c r="F9" s="23">
        <f t="shared" si="2"/>
        <v>1855</v>
      </c>
      <c r="G9" s="25">
        <f t="shared" si="0"/>
        <v>0</v>
      </c>
      <c r="H9" s="34">
        <f t="shared" si="1"/>
        <v>0</v>
      </c>
      <c r="I9" s="20"/>
    </row>
    <row r="10" spans="1:9" ht="15">
      <c r="A10" s="21" t="s">
        <v>21</v>
      </c>
      <c r="B10" s="22" t="s">
        <v>22</v>
      </c>
      <c r="C10" s="27">
        <v>1190</v>
      </c>
      <c r="D10" s="24">
        <v>0</v>
      </c>
      <c r="E10" s="27">
        <v>1590</v>
      </c>
      <c r="F10" s="23">
        <f t="shared" si="2"/>
        <v>1590</v>
      </c>
      <c r="G10" s="122">
        <f t="shared" si="0"/>
        <v>-400</v>
      </c>
      <c r="H10" s="34">
        <f t="shared" si="1"/>
        <v>0</v>
      </c>
      <c r="I10" s="20"/>
    </row>
    <row r="11" spans="1:9" ht="15">
      <c r="A11" s="21" t="s">
        <v>23</v>
      </c>
      <c r="B11" s="22" t="s">
        <v>24</v>
      </c>
      <c r="C11" s="27">
        <v>180</v>
      </c>
      <c r="D11" s="24">
        <v>178.98</v>
      </c>
      <c r="E11" s="27">
        <v>0</v>
      </c>
      <c r="F11" s="23">
        <f t="shared" si="2"/>
        <v>178.98</v>
      </c>
      <c r="G11" s="76">
        <f t="shared" si="0"/>
        <v>1.0200000000000102</v>
      </c>
      <c r="H11" s="34">
        <f t="shared" si="1"/>
        <v>0.9943333333333333</v>
      </c>
      <c r="I11" s="20"/>
    </row>
    <row r="12" spans="1:9" ht="15">
      <c r="A12" s="21" t="s">
        <v>25</v>
      </c>
      <c r="B12" s="22" t="s">
        <v>26</v>
      </c>
      <c r="C12" s="35">
        <v>1000</v>
      </c>
      <c r="D12" s="24">
        <v>1000</v>
      </c>
      <c r="E12" s="35">
        <v>0</v>
      </c>
      <c r="F12" s="23">
        <f t="shared" si="2"/>
        <v>1000</v>
      </c>
      <c r="G12" s="25">
        <f t="shared" si="0"/>
        <v>0</v>
      </c>
      <c r="H12" s="34">
        <f t="shared" si="1"/>
        <v>1</v>
      </c>
      <c r="I12" s="20"/>
    </row>
    <row r="13" spans="1:9" ht="15">
      <c r="A13" s="21" t="s">
        <v>27</v>
      </c>
      <c r="B13" s="22" t="s">
        <v>28</v>
      </c>
      <c r="C13" s="35">
        <v>150</v>
      </c>
      <c r="D13" s="24">
        <v>150</v>
      </c>
      <c r="E13" s="35">
        <v>0</v>
      </c>
      <c r="F13" s="23">
        <f t="shared" si="2"/>
        <v>150</v>
      </c>
      <c r="G13" s="25">
        <f t="shared" si="0"/>
        <v>0</v>
      </c>
      <c r="H13" s="34">
        <f t="shared" si="1"/>
        <v>1</v>
      </c>
      <c r="I13" s="20"/>
    </row>
    <row r="14" spans="1:9" ht="15">
      <c r="A14" s="21" t="s">
        <v>29</v>
      </c>
      <c r="B14" s="22" t="s">
        <v>14</v>
      </c>
      <c r="C14" s="35">
        <v>0</v>
      </c>
      <c r="D14" s="24">
        <v>0</v>
      </c>
      <c r="E14" s="35">
        <v>0</v>
      </c>
      <c r="F14" s="23">
        <f t="shared" si="2"/>
        <v>0</v>
      </c>
      <c r="G14" s="25">
        <f t="shared" si="0"/>
        <v>0</v>
      </c>
      <c r="H14" s="36"/>
      <c r="I14" s="20"/>
    </row>
    <row r="15" spans="1:9" ht="15">
      <c r="A15" s="15">
        <v>431</v>
      </c>
      <c r="B15" s="16" t="s">
        <v>30</v>
      </c>
      <c r="C15" s="30">
        <v>0</v>
      </c>
      <c r="D15" s="31">
        <v>69742.9</v>
      </c>
      <c r="E15" s="30">
        <v>0</v>
      </c>
      <c r="F15" s="17">
        <f t="shared" si="2"/>
        <v>69742.9</v>
      </c>
      <c r="G15" s="77">
        <f>SUM(C15-F15)</f>
        <v>-69742.9</v>
      </c>
      <c r="H15" s="28"/>
      <c r="I15" s="37"/>
    </row>
    <row r="16" spans="1:9" ht="15">
      <c r="A16" s="15">
        <v>432</v>
      </c>
      <c r="B16" s="16" t="s">
        <v>31</v>
      </c>
      <c r="C16" s="30">
        <v>0</v>
      </c>
      <c r="D16" s="31">
        <v>320</v>
      </c>
      <c r="E16" s="30">
        <v>80</v>
      </c>
      <c r="F16" s="17">
        <f t="shared" si="2"/>
        <v>400</v>
      </c>
      <c r="G16" s="123">
        <f t="shared" si="0"/>
        <v>-400</v>
      </c>
      <c r="H16" s="34"/>
      <c r="I16" s="20" t="s">
        <v>181</v>
      </c>
    </row>
    <row r="17" spans="1:9" ht="15">
      <c r="A17" s="21"/>
      <c r="B17" s="22"/>
      <c r="C17" s="38">
        <f>SUM(C3+C6+C7+C16)</f>
        <v>4700</v>
      </c>
      <c r="D17" s="38">
        <f>D3+D6+D7+D15+D16</f>
        <v>73716.87999999999</v>
      </c>
      <c r="E17" s="38">
        <f>SUM(E3+E6+E7+E16)</f>
        <v>3525</v>
      </c>
      <c r="F17" s="38">
        <f>SUM(F3+F6+F7+F15+F16)</f>
        <v>77241.87999999999</v>
      </c>
      <c r="G17" s="124">
        <f>SUM(C17-F17)</f>
        <v>-72541.87999999999</v>
      </c>
      <c r="H17" s="39">
        <f aca="true" t="shared" si="3" ref="H17">(D17/C17)</f>
        <v>15.684442553191488</v>
      </c>
      <c r="I17" s="20"/>
    </row>
    <row r="18" spans="1:9" ht="15">
      <c r="A18" s="21"/>
      <c r="B18" s="40" t="s">
        <v>32</v>
      </c>
      <c r="C18" s="27"/>
      <c r="D18" s="31"/>
      <c r="E18" s="27"/>
      <c r="F18" s="27"/>
      <c r="G18" s="41"/>
      <c r="H18" s="42"/>
      <c r="I18" s="20"/>
    </row>
    <row r="19" spans="1:9" ht="15">
      <c r="A19" s="15">
        <v>626</v>
      </c>
      <c r="B19" s="16" t="s">
        <v>33</v>
      </c>
      <c r="C19" s="30">
        <v>4500</v>
      </c>
      <c r="D19" s="31">
        <v>9634</v>
      </c>
      <c r="E19" s="30">
        <v>0</v>
      </c>
      <c r="F19" s="17">
        <f aca="true" t="shared" si="4" ref="F19:F20">SUM(D19:E19)</f>
        <v>9634</v>
      </c>
      <c r="G19" s="77">
        <f aca="true" t="shared" si="5" ref="G19:G20">SUM(C19-F19)</f>
        <v>-5134</v>
      </c>
      <c r="H19" s="34">
        <f aca="true" t="shared" si="6" ref="H19:H21">(D19/C19)</f>
        <v>2.140888888888889</v>
      </c>
      <c r="I19" s="20"/>
    </row>
    <row r="20" spans="1:9" ht="15">
      <c r="A20" s="15">
        <v>630</v>
      </c>
      <c r="B20" s="16" t="s">
        <v>34</v>
      </c>
      <c r="C20" s="30">
        <v>6000</v>
      </c>
      <c r="D20" s="31">
        <v>5580</v>
      </c>
      <c r="E20" s="30">
        <v>520</v>
      </c>
      <c r="F20" s="17">
        <f t="shared" si="4"/>
        <v>6100</v>
      </c>
      <c r="G20" s="123">
        <f t="shared" si="5"/>
        <v>-100</v>
      </c>
      <c r="H20" s="34">
        <f t="shared" si="6"/>
        <v>0.93</v>
      </c>
      <c r="I20" s="37" t="s">
        <v>35</v>
      </c>
    </row>
    <row r="21" spans="1:9" ht="15">
      <c r="A21" s="21"/>
      <c r="B21" s="16" t="s">
        <v>36</v>
      </c>
      <c r="C21" s="43">
        <f>SUM(C19:C20)</f>
        <v>10500</v>
      </c>
      <c r="D21" s="38">
        <f>SUM(D19:D20)</f>
        <v>15214</v>
      </c>
      <c r="E21" s="43">
        <f>SUM(E19:E20)</f>
        <v>520</v>
      </c>
      <c r="F21" s="44">
        <f>SUM(F19:F20)</f>
        <v>15734</v>
      </c>
      <c r="G21" s="124">
        <f>SUM(C21-F21)</f>
        <v>-5234</v>
      </c>
      <c r="H21" s="39">
        <f t="shared" si="6"/>
        <v>1.448952380952381</v>
      </c>
      <c r="I21" s="37"/>
    </row>
    <row r="22" spans="1:9" ht="15">
      <c r="A22" s="21"/>
      <c r="B22" s="16"/>
      <c r="C22" s="30"/>
      <c r="D22" s="31"/>
      <c r="E22" s="30"/>
      <c r="F22" s="30"/>
      <c r="G22" s="30"/>
      <c r="H22" s="45"/>
      <c r="I22" s="37"/>
    </row>
    <row r="23" spans="1:9" ht="15">
      <c r="A23" s="21"/>
      <c r="B23" s="40" t="s">
        <v>37</v>
      </c>
      <c r="C23" s="27"/>
      <c r="D23" s="31"/>
      <c r="E23" s="27"/>
      <c r="F23" s="27"/>
      <c r="G23" s="41"/>
      <c r="H23" s="42"/>
      <c r="I23" s="20"/>
    </row>
    <row r="24" spans="1:9" ht="15">
      <c r="A24" s="15">
        <v>2000</v>
      </c>
      <c r="B24" s="16" t="s">
        <v>38</v>
      </c>
      <c r="C24" s="31">
        <f>SUM(C25:C26)</f>
        <v>0</v>
      </c>
      <c r="D24" s="31">
        <f>SUM(D25:D26)</f>
        <v>0</v>
      </c>
      <c r="E24" s="31">
        <f aca="true" t="shared" si="7" ref="E24:F24">SUM(E25:E26)</f>
        <v>0</v>
      </c>
      <c r="F24" s="31">
        <f t="shared" si="7"/>
        <v>0</v>
      </c>
      <c r="G24" s="32">
        <f aca="true" t="shared" si="8" ref="G24:G27">SUM(C24-F24)</f>
        <v>0</v>
      </c>
      <c r="H24" s="34"/>
      <c r="I24" s="37"/>
    </row>
    <row r="25" spans="1:9" ht="15">
      <c r="A25" s="21" t="s">
        <v>39</v>
      </c>
      <c r="B25" s="22" t="s">
        <v>40</v>
      </c>
      <c r="C25" s="27">
        <v>0</v>
      </c>
      <c r="D25" s="24">
        <v>0</v>
      </c>
      <c r="E25" s="27">
        <v>0</v>
      </c>
      <c r="F25" s="23">
        <f aca="true" t="shared" si="9" ref="F25:F26">SUM(D25:E25)</f>
        <v>0</v>
      </c>
      <c r="G25" s="25">
        <f t="shared" si="8"/>
        <v>0</v>
      </c>
      <c r="H25" s="34"/>
      <c r="I25" s="46"/>
    </row>
    <row r="26" spans="1:9" ht="15">
      <c r="A26" s="47" t="s">
        <v>41</v>
      </c>
      <c r="B26" s="48" t="s">
        <v>42</v>
      </c>
      <c r="C26" s="23">
        <v>0</v>
      </c>
      <c r="D26" s="49">
        <v>0</v>
      </c>
      <c r="E26" s="23">
        <v>0</v>
      </c>
      <c r="F26" s="23">
        <f t="shared" si="9"/>
        <v>0</v>
      </c>
      <c r="G26" s="25">
        <f t="shared" si="8"/>
        <v>0</v>
      </c>
      <c r="H26" s="50"/>
      <c r="I26" s="51"/>
    </row>
    <row r="27" spans="1:9" ht="15.75" thickBot="1">
      <c r="A27" s="52">
        <v>216</v>
      </c>
      <c r="B27" s="29" t="s">
        <v>43</v>
      </c>
      <c r="C27" s="17">
        <v>0</v>
      </c>
      <c r="D27" s="53">
        <v>0.76</v>
      </c>
      <c r="E27" s="17">
        <v>0</v>
      </c>
      <c r="F27" s="17">
        <f>SUM(D27:E27)</f>
        <v>0.76</v>
      </c>
      <c r="G27" s="77">
        <f t="shared" si="8"/>
        <v>-0.76</v>
      </c>
      <c r="H27" s="54"/>
      <c r="I27" s="55"/>
    </row>
    <row r="28" spans="1:9" ht="15.75" thickBot="1">
      <c r="A28" s="56"/>
      <c r="B28" s="57" t="s">
        <v>36</v>
      </c>
      <c r="C28" s="58">
        <f>SUM(C24+C27)</f>
        <v>0</v>
      </c>
      <c r="D28" s="58">
        <f>D24+D27</f>
        <v>0.76</v>
      </c>
      <c r="E28" s="58">
        <f>SUM(E24+E27)</f>
        <v>0</v>
      </c>
      <c r="F28" s="58">
        <f>SUM(F24+F27)</f>
        <v>0.76</v>
      </c>
      <c r="G28" s="125">
        <f>SUM(C28-F28)</f>
        <v>-0.76</v>
      </c>
      <c r="H28" s="59"/>
      <c r="I28" s="60"/>
    </row>
    <row r="29" spans="1:9" ht="15.75" thickTop="1">
      <c r="A29" s="61"/>
      <c r="B29" s="62"/>
      <c r="C29" s="17"/>
      <c r="D29" s="53"/>
      <c r="E29" s="17"/>
      <c r="F29" s="17"/>
      <c r="G29" s="122">
        <f aca="true" t="shared" si="10" ref="G29">SUM(C29-D29)</f>
        <v>0</v>
      </c>
      <c r="H29" s="26"/>
      <c r="I29" s="55"/>
    </row>
    <row r="30" spans="1:9" ht="15.75" thickBot="1">
      <c r="A30" s="127" t="s">
        <v>44</v>
      </c>
      <c r="B30" s="128"/>
      <c r="C30" s="63">
        <f>C17+C21+C28</f>
        <v>15200</v>
      </c>
      <c r="D30" s="63">
        <f>D17+D21+D28</f>
        <v>88931.63999999998</v>
      </c>
      <c r="E30" s="63">
        <f>E17+E21+E28</f>
        <v>4045</v>
      </c>
      <c r="F30" s="63">
        <f>F17+F21+F28</f>
        <v>92976.63999999998</v>
      </c>
      <c r="G30" s="126">
        <f>SUM(C30-F30)</f>
        <v>-77776.63999999998</v>
      </c>
      <c r="H30" s="64">
        <f aca="true" t="shared" si="11" ref="H30">(D30/C30)</f>
        <v>5.850765789473683</v>
      </c>
      <c r="I30" s="65"/>
    </row>
    <row r="31" spans="1:9" ht="77.25" customHeight="1" thickBot="1">
      <c r="A31" s="1" t="s">
        <v>0</v>
      </c>
      <c r="B31" s="2" t="s">
        <v>1</v>
      </c>
      <c r="C31" s="3" t="s">
        <v>178</v>
      </c>
      <c r="D31" s="4" t="s">
        <v>45</v>
      </c>
      <c r="E31" s="5" t="s">
        <v>4</v>
      </c>
      <c r="F31" s="4" t="s">
        <v>46</v>
      </c>
      <c r="G31" s="4" t="s">
        <v>6</v>
      </c>
      <c r="H31" s="66" t="s">
        <v>7</v>
      </c>
      <c r="I31" s="7"/>
    </row>
    <row r="32" spans="1:9" ht="16.5" thickBot="1">
      <c r="A32" s="67" t="s">
        <v>47</v>
      </c>
      <c r="B32" s="68"/>
      <c r="C32" s="69"/>
      <c r="D32" s="70"/>
      <c r="E32" s="71"/>
      <c r="F32" s="70"/>
      <c r="G32" s="70"/>
      <c r="H32" s="72"/>
      <c r="I32" s="73"/>
    </row>
    <row r="33" spans="1:9" ht="15">
      <c r="A33" s="15">
        <v>551</v>
      </c>
      <c r="B33" s="16" t="s">
        <v>10</v>
      </c>
      <c r="C33" s="33">
        <v>0</v>
      </c>
      <c r="D33" s="31">
        <v>0</v>
      </c>
      <c r="E33" s="33">
        <v>0</v>
      </c>
      <c r="F33" s="33">
        <f>SUM(D33:E33)</f>
        <v>0</v>
      </c>
      <c r="G33" s="32">
        <f>SUM(C33-F33)</f>
        <v>0</v>
      </c>
      <c r="H33" s="74"/>
      <c r="I33" s="37"/>
    </row>
    <row r="34" spans="1:9" ht="15">
      <c r="A34" s="15">
        <v>552</v>
      </c>
      <c r="B34" s="16" t="s">
        <v>48</v>
      </c>
      <c r="C34" s="30">
        <f>SUM(C35:C39)</f>
        <v>1100</v>
      </c>
      <c r="D34" s="30">
        <f>SUM(D35:D39)</f>
        <v>1849.94</v>
      </c>
      <c r="E34" s="30">
        <f>SUM(E35:E39)</f>
        <v>0</v>
      </c>
      <c r="F34" s="30">
        <f>SUM(F35:F39)</f>
        <v>1849.94</v>
      </c>
      <c r="G34" s="75">
        <f aca="true" t="shared" si="12" ref="G34:G40">SUM(C34-F34)</f>
        <v>-749.94</v>
      </c>
      <c r="H34" s="34">
        <f aca="true" t="shared" si="13" ref="H34:H59">(D34/C34)</f>
        <v>1.6817636363636363</v>
      </c>
      <c r="I34" s="20"/>
    </row>
    <row r="35" spans="1:9" ht="15">
      <c r="A35" s="21" t="s">
        <v>49</v>
      </c>
      <c r="B35" s="22" t="s">
        <v>50</v>
      </c>
      <c r="C35" s="35">
        <v>900</v>
      </c>
      <c r="D35" s="24">
        <v>1058.79</v>
      </c>
      <c r="E35" s="35">
        <v>0</v>
      </c>
      <c r="F35" s="35">
        <f>SUM(D35:E35)</f>
        <v>1058.79</v>
      </c>
      <c r="G35" s="76">
        <f t="shared" si="12"/>
        <v>-158.78999999999996</v>
      </c>
      <c r="H35" s="34">
        <f t="shared" si="13"/>
        <v>1.1764333333333332</v>
      </c>
      <c r="I35" s="20"/>
    </row>
    <row r="36" spans="1:9" ht="15">
      <c r="A36" s="21" t="s">
        <v>51</v>
      </c>
      <c r="B36" s="22" t="s">
        <v>52</v>
      </c>
      <c r="C36" s="27">
        <v>100</v>
      </c>
      <c r="D36" s="24">
        <v>149.15</v>
      </c>
      <c r="E36" s="23">
        <v>0</v>
      </c>
      <c r="F36" s="35">
        <f aca="true" t="shared" si="14" ref="F36:F42">SUM(D36:E36)</f>
        <v>149.15</v>
      </c>
      <c r="G36" s="76">
        <f t="shared" si="12"/>
        <v>-49.150000000000006</v>
      </c>
      <c r="H36" s="34">
        <f t="shared" si="13"/>
        <v>1.4915</v>
      </c>
      <c r="I36" s="20"/>
    </row>
    <row r="37" spans="1:9" ht="15">
      <c r="A37" s="21" t="s">
        <v>53</v>
      </c>
      <c r="B37" s="22" t="s">
        <v>54</v>
      </c>
      <c r="C37" s="27">
        <v>70</v>
      </c>
      <c r="D37" s="24">
        <v>0</v>
      </c>
      <c r="E37" s="27">
        <v>0</v>
      </c>
      <c r="F37" s="35">
        <f t="shared" si="14"/>
        <v>0</v>
      </c>
      <c r="G37" s="25">
        <f t="shared" si="12"/>
        <v>70</v>
      </c>
      <c r="H37" s="34">
        <f>(D37/C37)</f>
        <v>0</v>
      </c>
      <c r="I37" s="20"/>
    </row>
    <row r="38" spans="1:9" ht="15">
      <c r="A38" s="21" t="s">
        <v>55</v>
      </c>
      <c r="B38" s="22" t="s">
        <v>56</v>
      </c>
      <c r="C38" s="27">
        <v>0</v>
      </c>
      <c r="D38" s="24">
        <v>0</v>
      </c>
      <c r="E38" s="27">
        <v>0</v>
      </c>
      <c r="F38" s="35">
        <f>SUM(D38:E38)</f>
        <v>0</v>
      </c>
      <c r="G38" s="25">
        <f t="shared" si="12"/>
        <v>0</v>
      </c>
      <c r="H38" s="34"/>
      <c r="I38" s="20"/>
    </row>
    <row r="39" spans="1:9" ht="15.75" customHeight="1">
      <c r="A39" s="21" t="s">
        <v>57</v>
      </c>
      <c r="B39" s="22" t="s">
        <v>58</v>
      </c>
      <c r="C39" s="27">
        <v>30</v>
      </c>
      <c r="D39" s="24">
        <v>642</v>
      </c>
      <c r="E39" s="27">
        <v>0</v>
      </c>
      <c r="F39" s="35">
        <f t="shared" si="14"/>
        <v>642</v>
      </c>
      <c r="G39" s="76">
        <f t="shared" si="12"/>
        <v>-612</v>
      </c>
      <c r="H39" s="34">
        <f t="shared" si="13"/>
        <v>21.4</v>
      </c>
      <c r="I39" s="20" t="s">
        <v>59</v>
      </c>
    </row>
    <row r="40" spans="1:9" ht="15">
      <c r="A40" s="15">
        <v>554</v>
      </c>
      <c r="B40" s="16" t="s">
        <v>60</v>
      </c>
      <c r="C40" s="30">
        <v>4250</v>
      </c>
      <c r="D40" s="53">
        <v>2158.14</v>
      </c>
      <c r="E40" s="30">
        <v>0</v>
      </c>
      <c r="F40" s="33">
        <f t="shared" si="14"/>
        <v>2158.14</v>
      </c>
      <c r="G40" s="77">
        <f t="shared" si="12"/>
        <v>2091.86</v>
      </c>
      <c r="H40" s="34">
        <f t="shared" si="13"/>
        <v>0.5077976470588235</v>
      </c>
      <c r="I40" s="78"/>
    </row>
    <row r="41" spans="1:9" ht="15">
      <c r="A41" s="15">
        <v>555</v>
      </c>
      <c r="B41" s="16" t="s">
        <v>61</v>
      </c>
      <c r="C41" s="30">
        <v>690</v>
      </c>
      <c r="D41" s="31">
        <v>536.46</v>
      </c>
      <c r="E41" s="30">
        <v>0</v>
      </c>
      <c r="F41" s="33">
        <f t="shared" si="14"/>
        <v>536.46</v>
      </c>
      <c r="G41" s="77">
        <f>SUM(C41-F41)</f>
        <v>153.53999999999996</v>
      </c>
      <c r="H41" s="34">
        <f t="shared" si="13"/>
        <v>0.7774782608695653</v>
      </c>
      <c r="I41" s="78"/>
    </row>
    <row r="42" spans="1:9" ht="15">
      <c r="A42" s="15">
        <v>556</v>
      </c>
      <c r="B42" s="16" t="s">
        <v>62</v>
      </c>
      <c r="C42" s="30">
        <v>900</v>
      </c>
      <c r="D42" s="31">
        <v>0</v>
      </c>
      <c r="E42" s="30">
        <v>900</v>
      </c>
      <c r="F42" s="33">
        <f t="shared" si="14"/>
        <v>900</v>
      </c>
      <c r="G42" s="32">
        <f aca="true" t="shared" si="15" ref="G42:G59">SUM(C42-F42)</f>
        <v>0</v>
      </c>
      <c r="H42" s="34">
        <f t="shared" si="13"/>
        <v>0</v>
      </c>
      <c r="I42" s="20" t="s">
        <v>63</v>
      </c>
    </row>
    <row r="43" spans="1:9" ht="15">
      <c r="A43" s="15">
        <v>558</v>
      </c>
      <c r="B43" s="16" t="s">
        <v>64</v>
      </c>
      <c r="C43" s="30">
        <f>SUM(C44:C47)</f>
        <v>4650</v>
      </c>
      <c r="D43" s="30">
        <f>SUM(D44:D47)</f>
        <v>4618.32</v>
      </c>
      <c r="E43" s="30">
        <f>SUM(E44:E47)</f>
        <v>61.5</v>
      </c>
      <c r="F43" s="30">
        <f>SUM(F44:F47)</f>
        <v>4679.82</v>
      </c>
      <c r="G43" s="75">
        <f t="shared" si="15"/>
        <v>-29.81999999999971</v>
      </c>
      <c r="H43" s="34">
        <f t="shared" si="13"/>
        <v>0.9931870967741935</v>
      </c>
      <c r="I43" s="20"/>
    </row>
    <row r="44" spans="1:9" ht="15">
      <c r="A44" s="21" t="s">
        <v>65</v>
      </c>
      <c r="B44" s="22" t="s">
        <v>16</v>
      </c>
      <c r="C44" s="27">
        <v>2300</v>
      </c>
      <c r="D44" s="24">
        <v>2300</v>
      </c>
      <c r="E44" s="27">
        <v>0</v>
      </c>
      <c r="F44" s="35">
        <f aca="true" t="shared" si="16" ref="F44:F59">SUM(D44:E44)</f>
        <v>2300</v>
      </c>
      <c r="G44" s="25">
        <f t="shared" si="15"/>
        <v>0</v>
      </c>
      <c r="H44" s="34">
        <f t="shared" si="13"/>
        <v>1</v>
      </c>
      <c r="I44" s="20" t="s">
        <v>66</v>
      </c>
    </row>
    <row r="45" spans="1:9" ht="15">
      <c r="A45" s="21" t="s">
        <v>67</v>
      </c>
      <c r="B45" s="22" t="s">
        <v>68</v>
      </c>
      <c r="C45" s="27">
        <v>950</v>
      </c>
      <c r="D45" s="24">
        <v>1371.29</v>
      </c>
      <c r="E45" s="27">
        <v>0</v>
      </c>
      <c r="F45" s="35">
        <f t="shared" si="16"/>
        <v>1371.29</v>
      </c>
      <c r="G45" s="76">
        <f t="shared" si="15"/>
        <v>-421.28999999999996</v>
      </c>
      <c r="H45" s="34">
        <f t="shared" si="13"/>
        <v>1.4434631578947368</v>
      </c>
      <c r="I45" s="20" t="s">
        <v>69</v>
      </c>
    </row>
    <row r="46" spans="1:9" ht="15">
      <c r="A46" s="47" t="s">
        <v>70</v>
      </c>
      <c r="B46" s="48" t="s">
        <v>71</v>
      </c>
      <c r="C46" s="23">
        <v>750</v>
      </c>
      <c r="D46" s="49">
        <v>347.71</v>
      </c>
      <c r="E46" s="23">
        <v>0</v>
      </c>
      <c r="F46" s="79">
        <f t="shared" si="16"/>
        <v>347.71</v>
      </c>
      <c r="G46" s="122">
        <f t="shared" si="15"/>
        <v>402.29</v>
      </c>
      <c r="H46" s="34">
        <f t="shared" si="13"/>
        <v>0.4636133333333333</v>
      </c>
      <c r="I46" s="55" t="s">
        <v>72</v>
      </c>
    </row>
    <row r="47" spans="1:9" ht="15">
      <c r="A47" s="21" t="s">
        <v>73</v>
      </c>
      <c r="B47" s="22" t="s">
        <v>74</v>
      </c>
      <c r="C47" s="27">
        <v>650</v>
      </c>
      <c r="D47" s="24">
        <v>599.32</v>
      </c>
      <c r="E47" s="27">
        <v>61.5</v>
      </c>
      <c r="F47" s="35">
        <f t="shared" si="16"/>
        <v>660.82</v>
      </c>
      <c r="G47" s="76">
        <f t="shared" si="15"/>
        <v>-10.82000000000005</v>
      </c>
      <c r="H47" s="34">
        <f t="shared" si="13"/>
        <v>0.9220307692307693</v>
      </c>
      <c r="I47" s="20" t="s">
        <v>75</v>
      </c>
    </row>
    <row r="48" spans="1:9" ht="15">
      <c r="A48" s="15">
        <v>559</v>
      </c>
      <c r="B48" s="16" t="s">
        <v>76</v>
      </c>
      <c r="C48" s="80">
        <v>3750</v>
      </c>
      <c r="D48" s="31">
        <v>4618.32</v>
      </c>
      <c r="E48" s="80">
        <v>300</v>
      </c>
      <c r="F48" s="33">
        <f t="shared" si="16"/>
        <v>4918.32</v>
      </c>
      <c r="G48" s="75">
        <f t="shared" si="15"/>
        <v>-1168.3199999999997</v>
      </c>
      <c r="H48" s="34">
        <f t="shared" si="13"/>
        <v>1.231552</v>
      </c>
      <c r="I48" s="20"/>
    </row>
    <row r="49" spans="1:9" ht="15">
      <c r="A49" s="15">
        <v>560</v>
      </c>
      <c r="B49" s="16" t="s">
        <v>77</v>
      </c>
      <c r="C49" s="30">
        <f>SUM(C50:C66)</f>
        <v>5200</v>
      </c>
      <c r="D49" s="30">
        <f>SUM(D50:D66)</f>
        <v>9273.729999999998</v>
      </c>
      <c r="E49" s="30">
        <f>SUM(E50:E66)</f>
        <v>1209.43</v>
      </c>
      <c r="F49" s="30">
        <f>SUM(F50:F66)</f>
        <v>10483.159999999998</v>
      </c>
      <c r="G49" s="75">
        <f t="shared" si="15"/>
        <v>-5283.159999999998</v>
      </c>
      <c r="H49" s="34">
        <f t="shared" si="13"/>
        <v>1.7834096153846148</v>
      </c>
      <c r="I49" s="20"/>
    </row>
    <row r="50" spans="1:9" ht="15">
      <c r="A50" s="21" t="s">
        <v>78</v>
      </c>
      <c r="B50" s="22" t="s">
        <v>79</v>
      </c>
      <c r="C50" s="27">
        <v>0</v>
      </c>
      <c r="D50" s="24">
        <v>0</v>
      </c>
      <c r="E50" s="27">
        <v>0</v>
      </c>
      <c r="F50" s="35">
        <f t="shared" si="16"/>
        <v>0</v>
      </c>
      <c r="G50" s="25">
        <f t="shared" si="15"/>
        <v>0</v>
      </c>
      <c r="H50" s="34"/>
      <c r="I50" s="20"/>
    </row>
    <row r="51" spans="1:9" ht="15">
      <c r="A51" s="21" t="s">
        <v>80</v>
      </c>
      <c r="B51" s="22" t="s">
        <v>81</v>
      </c>
      <c r="C51" s="27">
        <v>250</v>
      </c>
      <c r="D51" s="24">
        <v>72.57</v>
      </c>
      <c r="E51" s="27">
        <v>209.43</v>
      </c>
      <c r="F51" s="35">
        <f t="shared" si="16"/>
        <v>282</v>
      </c>
      <c r="G51" s="76">
        <f t="shared" si="15"/>
        <v>-32</v>
      </c>
      <c r="H51" s="34">
        <f t="shared" si="13"/>
        <v>0.29028</v>
      </c>
      <c r="I51" s="20"/>
    </row>
    <row r="52" spans="1:9" ht="15">
      <c r="A52" s="21" t="s">
        <v>82</v>
      </c>
      <c r="B52" s="22" t="s">
        <v>83</v>
      </c>
      <c r="C52" s="27">
        <v>250</v>
      </c>
      <c r="D52" s="24">
        <v>0</v>
      </c>
      <c r="E52" s="27">
        <v>250</v>
      </c>
      <c r="F52" s="35">
        <f t="shared" si="16"/>
        <v>250</v>
      </c>
      <c r="G52" s="25">
        <f t="shared" si="15"/>
        <v>0</v>
      </c>
      <c r="H52" s="34">
        <f t="shared" si="13"/>
        <v>0</v>
      </c>
      <c r="I52" s="20"/>
    </row>
    <row r="53" spans="1:9" ht="15">
      <c r="A53" s="21" t="s">
        <v>84</v>
      </c>
      <c r="B53" s="22" t="s">
        <v>85</v>
      </c>
      <c r="C53" s="27">
        <v>0</v>
      </c>
      <c r="D53" s="24">
        <v>0</v>
      </c>
      <c r="E53" s="27">
        <v>0</v>
      </c>
      <c r="F53" s="35">
        <f t="shared" si="16"/>
        <v>0</v>
      </c>
      <c r="G53" s="25">
        <f t="shared" si="15"/>
        <v>0</v>
      </c>
      <c r="H53" s="34"/>
      <c r="I53" s="20" t="s">
        <v>86</v>
      </c>
    </row>
    <row r="54" spans="1:9" ht="15">
      <c r="A54" s="21" t="s">
        <v>87</v>
      </c>
      <c r="B54" s="22" t="s">
        <v>88</v>
      </c>
      <c r="C54" s="27">
        <v>0</v>
      </c>
      <c r="D54" s="24">
        <v>0</v>
      </c>
      <c r="E54" s="27">
        <v>0</v>
      </c>
      <c r="F54" s="35">
        <f t="shared" si="16"/>
        <v>0</v>
      </c>
      <c r="G54" s="25">
        <f t="shared" si="15"/>
        <v>0</v>
      </c>
      <c r="H54" s="34"/>
      <c r="I54" s="20"/>
    </row>
    <row r="55" spans="1:9" ht="15">
      <c r="A55" s="21" t="s">
        <v>89</v>
      </c>
      <c r="B55" s="22" t="s">
        <v>90</v>
      </c>
      <c r="C55" s="27">
        <v>0</v>
      </c>
      <c r="D55" s="24">
        <v>642.15</v>
      </c>
      <c r="E55" s="27">
        <v>0</v>
      </c>
      <c r="F55" s="35">
        <f t="shared" si="16"/>
        <v>642.15</v>
      </c>
      <c r="G55" s="76">
        <f t="shared" si="15"/>
        <v>-642.15</v>
      </c>
      <c r="H55" s="34"/>
      <c r="I55" s="20"/>
    </row>
    <row r="56" spans="1:9" ht="15">
      <c r="A56" s="21" t="s">
        <v>91</v>
      </c>
      <c r="B56" s="22" t="s">
        <v>92</v>
      </c>
      <c r="C56" s="27">
        <v>0</v>
      </c>
      <c r="D56" s="24">
        <v>0</v>
      </c>
      <c r="E56" s="27">
        <v>0</v>
      </c>
      <c r="F56" s="35">
        <f t="shared" si="16"/>
        <v>0</v>
      </c>
      <c r="G56" s="25">
        <f t="shared" si="15"/>
        <v>0</v>
      </c>
      <c r="H56" s="34"/>
      <c r="I56" s="20"/>
    </row>
    <row r="57" spans="1:9" ht="15">
      <c r="A57" s="21" t="s">
        <v>93</v>
      </c>
      <c r="B57" s="22" t="s">
        <v>12</v>
      </c>
      <c r="C57" s="79">
        <v>200</v>
      </c>
      <c r="D57" s="24">
        <v>0</v>
      </c>
      <c r="E57" s="79">
        <v>0</v>
      </c>
      <c r="F57" s="35">
        <f t="shared" si="16"/>
        <v>0</v>
      </c>
      <c r="G57" s="122">
        <f t="shared" si="15"/>
        <v>200</v>
      </c>
      <c r="H57" s="34">
        <f t="shared" si="13"/>
        <v>0</v>
      </c>
      <c r="I57" s="20"/>
    </row>
    <row r="58" spans="1:9" ht="15">
      <c r="A58" s="21" t="s">
        <v>94</v>
      </c>
      <c r="B58" s="22" t="s">
        <v>95</v>
      </c>
      <c r="C58" s="23">
        <v>100</v>
      </c>
      <c r="D58" s="24">
        <v>0</v>
      </c>
      <c r="E58" s="23">
        <v>0</v>
      </c>
      <c r="F58" s="35">
        <f t="shared" si="16"/>
        <v>0</v>
      </c>
      <c r="G58" s="122">
        <f t="shared" si="15"/>
        <v>100</v>
      </c>
      <c r="H58" s="34">
        <f t="shared" si="13"/>
        <v>0</v>
      </c>
      <c r="I58" s="20"/>
    </row>
    <row r="59" spans="1:9" ht="15.75" thickBot="1">
      <c r="A59" s="21" t="s">
        <v>96</v>
      </c>
      <c r="B59" s="22" t="s">
        <v>97</v>
      </c>
      <c r="C59" s="27">
        <v>1650</v>
      </c>
      <c r="D59" s="24">
        <v>1396.19</v>
      </c>
      <c r="E59" s="27">
        <v>0</v>
      </c>
      <c r="F59" s="35">
        <f t="shared" si="16"/>
        <v>1396.19</v>
      </c>
      <c r="G59" s="122">
        <f t="shared" si="15"/>
        <v>253.80999999999995</v>
      </c>
      <c r="H59" s="34">
        <f t="shared" si="13"/>
        <v>0.8461757575757576</v>
      </c>
      <c r="I59" s="78" t="s">
        <v>98</v>
      </c>
    </row>
    <row r="60" spans="1:9" ht="77.25" customHeight="1" thickBot="1">
      <c r="A60" s="1" t="s">
        <v>0</v>
      </c>
      <c r="B60" s="2" t="s">
        <v>1</v>
      </c>
      <c r="C60" s="3" t="s">
        <v>178</v>
      </c>
      <c r="D60" s="4" t="s">
        <v>45</v>
      </c>
      <c r="E60" s="5" t="s">
        <v>4</v>
      </c>
      <c r="F60" s="4" t="s">
        <v>46</v>
      </c>
      <c r="G60" s="4" t="s">
        <v>6</v>
      </c>
      <c r="H60" s="6" t="s">
        <v>7</v>
      </c>
      <c r="I60" s="7"/>
    </row>
    <row r="61" spans="1:9" ht="15">
      <c r="A61" s="21" t="s">
        <v>99</v>
      </c>
      <c r="B61" s="22" t="s">
        <v>100</v>
      </c>
      <c r="C61" s="35">
        <v>750</v>
      </c>
      <c r="D61" s="24">
        <v>0</v>
      </c>
      <c r="E61" s="35">
        <v>750</v>
      </c>
      <c r="F61" s="35">
        <f aca="true" t="shared" si="17" ref="F61:F88">SUM(D61:E61)</f>
        <v>750</v>
      </c>
      <c r="G61" s="25">
        <f aca="true" t="shared" si="18" ref="G61:G88">SUM(C61-F61)</f>
        <v>0</v>
      </c>
      <c r="H61" s="34">
        <f aca="true" t="shared" si="19" ref="H61:H88">(D61/C61)</f>
        <v>0</v>
      </c>
      <c r="I61" s="78"/>
    </row>
    <row r="62" spans="1:9" ht="15">
      <c r="A62" s="21" t="s">
        <v>101</v>
      </c>
      <c r="B62" s="22" t="s">
        <v>102</v>
      </c>
      <c r="C62" s="27">
        <v>500</v>
      </c>
      <c r="D62" s="24">
        <v>0</v>
      </c>
      <c r="E62" s="27">
        <v>0</v>
      </c>
      <c r="F62" s="35">
        <f t="shared" si="17"/>
        <v>0</v>
      </c>
      <c r="G62" s="122">
        <f t="shared" si="18"/>
        <v>500</v>
      </c>
      <c r="H62" s="34">
        <f t="shared" si="19"/>
        <v>0</v>
      </c>
      <c r="I62" s="20"/>
    </row>
    <row r="63" spans="1:9" ht="15">
      <c r="A63" s="21" t="s">
        <v>103</v>
      </c>
      <c r="B63" s="22" t="s">
        <v>104</v>
      </c>
      <c r="C63" s="27">
        <v>0</v>
      </c>
      <c r="D63" s="24">
        <v>0</v>
      </c>
      <c r="E63" s="27">
        <v>0</v>
      </c>
      <c r="F63" s="35">
        <f t="shared" si="17"/>
        <v>0</v>
      </c>
      <c r="G63" s="25">
        <f t="shared" si="18"/>
        <v>0</v>
      </c>
      <c r="H63" s="34"/>
      <c r="I63" s="20"/>
    </row>
    <row r="64" spans="1:9" ht="18" customHeight="1">
      <c r="A64" s="21" t="s">
        <v>105</v>
      </c>
      <c r="B64" s="22" t="s">
        <v>106</v>
      </c>
      <c r="C64" s="27">
        <v>100</v>
      </c>
      <c r="D64" s="24">
        <v>1863.96</v>
      </c>
      <c r="E64" s="27">
        <v>0</v>
      </c>
      <c r="F64" s="35">
        <f t="shared" si="17"/>
        <v>1863.96</v>
      </c>
      <c r="G64" s="76">
        <f t="shared" si="18"/>
        <v>-1763.96</v>
      </c>
      <c r="H64" s="34">
        <f t="shared" si="19"/>
        <v>18.6396</v>
      </c>
      <c r="I64" s="20" t="s">
        <v>107</v>
      </c>
    </row>
    <row r="65" spans="1:9" ht="15">
      <c r="A65" s="21" t="s">
        <v>108</v>
      </c>
      <c r="B65" s="22" t="s">
        <v>109</v>
      </c>
      <c r="C65" s="27">
        <v>1250</v>
      </c>
      <c r="D65" s="24">
        <v>5132.98</v>
      </c>
      <c r="E65" s="27">
        <v>0</v>
      </c>
      <c r="F65" s="35">
        <f t="shared" si="17"/>
        <v>5132.98</v>
      </c>
      <c r="G65" s="76">
        <f t="shared" si="18"/>
        <v>-3882.9799999999996</v>
      </c>
      <c r="H65" s="34">
        <f t="shared" si="19"/>
        <v>4.106383999999999</v>
      </c>
      <c r="I65" s="20"/>
    </row>
    <row r="66" spans="1:9" ht="15">
      <c r="A66" s="21" t="s">
        <v>110</v>
      </c>
      <c r="B66" s="22" t="s">
        <v>14</v>
      </c>
      <c r="C66" s="79">
        <v>150</v>
      </c>
      <c r="D66" s="24">
        <v>165.88</v>
      </c>
      <c r="E66" s="79">
        <v>0</v>
      </c>
      <c r="F66" s="35">
        <f t="shared" si="17"/>
        <v>165.88</v>
      </c>
      <c r="G66" s="76">
        <f t="shared" si="18"/>
        <v>-15.879999999999995</v>
      </c>
      <c r="H66" s="34">
        <f t="shared" si="19"/>
        <v>1.1058666666666666</v>
      </c>
      <c r="I66" s="78"/>
    </row>
    <row r="67" spans="1:9" ht="15">
      <c r="A67" s="15">
        <v>561</v>
      </c>
      <c r="B67" s="16" t="s">
        <v>111</v>
      </c>
      <c r="C67" s="30">
        <f>SUM(C68:C85)</f>
        <v>7725</v>
      </c>
      <c r="D67" s="30">
        <f>SUM(D68:D85)</f>
        <v>6383.71</v>
      </c>
      <c r="E67" s="30">
        <f>SUM(E68:E85)</f>
        <v>852.49</v>
      </c>
      <c r="F67" s="30">
        <f>SUM(F68:F85)</f>
        <v>7236.200000000001</v>
      </c>
      <c r="G67" s="77">
        <f t="shared" si="18"/>
        <v>488.7999999999993</v>
      </c>
      <c r="H67" s="34">
        <f t="shared" si="19"/>
        <v>0.8263702265372168</v>
      </c>
      <c r="I67" s="20"/>
    </row>
    <row r="68" spans="1:9" ht="15">
      <c r="A68" s="21" t="s">
        <v>112</v>
      </c>
      <c r="B68" s="22" t="s">
        <v>79</v>
      </c>
      <c r="C68" s="27">
        <v>1500</v>
      </c>
      <c r="D68" s="24">
        <v>759.18</v>
      </c>
      <c r="E68" s="27">
        <v>740.82</v>
      </c>
      <c r="F68" s="35">
        <f t="shared" si="17"/>
        <v>1500</v>
      </c>
      <c r="G68" s="25">
        <f t="shared" si="18"/>
        <v>0</v>
      </c>
      <c r="H68" s="34">
        <f t="shared" si="19"/>
        <v>0.50612</v>
      </c>
      <c r="I68" s="78"/>
    </row>
    <row r="69" spans="1:9" ht="15">
      <c r="A69" s="21" t="s">
        <v>113</v>
      </c>
      <c r="B69" s="22" t="s">
        <v>81</v>
      </c>
      <c r="C69" s="79">
        <v>1000</v>
      </c>
      <c r="D69" s="24">
        <v>2650.17</v>
      </c>
      <c r="E69" s="79">
        <v>0</v>
      </c>
      <c r="F69" s="35">
        <f t="shared" si="17"/>
        <v>2650.17</v>
      </c>
      <c r="G69" s="76">
        <f t="shared" si="18"/>
        <v>-1650.17</v>
      </c>
      <c r="H69" s="34">
        <f t="shared" si="19"/>
        <v>2.65017</v>
      </c>
      <c r="I69" s="81"/>
    </row>
    <row r="70" spans="1:9" ht="17.25" customHeight="1">
      <c r="A70" s="21" t="s">
        <v>114</v>
      </c>
      <c r="B70" s="22" t="s">
        <v>83</v>
      </c>
      <c r="C70" s="27">
        <v>200</v>
      </c>
      <c r="D70" s="24">
        <v>2586.03</v>
      </c>
      <c r="E70" s="27">
        <v>0</v>
      </c>
      <c r="F70" s="35">
        <f t="shared" si="17"/>
        <v>2586.03</v>
      </c>
      <c r="G70" s="76">
        <f t="shared" si="18"/>
        <v>-2386.03</v>
      </c>
      <c r="H70" s="34">
        <f t="shared" si="19"/>
        <v>12.930150000000001</v>
      </c>
      <c r="I70" s="20" t="s">
        <v>115</v>
      </c>
    </row>
    <row r="71" spans="1:9" ht="15">
      <c r="A71" s="21" t="s">
        <v>116</v>
      </c>
      <c r="B71" s="22" t="s">
        <v>117</v>
      </c>
      <c r="C71" s="27">
        <v>350</v>
      </c>
      <c r="D71" s="24">
        <v>0</v>
      </c>
      <c r="E71" s="27">
        <v>0</v>
      </c>
      <c r="F71" s="35">
        <f t="shared" si="17"/>
        <v>0</v>
      </c>
      <c r="G71" s="122">
        <f t="shared" si="18"/>
        <v>350</v>
      </c>
      <c r="H71" s="34">
        <f t="shared" si="19"/>
        <v>0</v>
      </c>
      <c r="I71" s="20"/>
    </row>
    <row r="72" spans="1:9" ht="15">
      <c r="A72" s="21" t="s">
        <v>118</v>
      </c>
      <c r="B72" s="22" t="s">
        <v>85</v>
      </c>
      <c r="C72" s="27">
        <v>350</v>
      </c>
      <c r="D72" s="24">
        <v>0</v>
      </c>
      <c r="E72" s="27">
        <v>0</v>
      </c>
      <c r="F72" s="35">
        <f t="shared" si="17"/>
        <v>0</v>
      </c>
      <c r="G72" s="122">
        <f t="shared" si="18"/>
        <v>350</v>
      </c>
      <c r="H72" s="34">
        <f t="shared" si="19"/>
        <v>0</v>
      </c>
      <c r="I72" s="20"/>
    </row>
    <row r="73" spans="1:9" ht="15">
      <c r="A73" s="21" t="s">
        <v>119</v>
      </c>
      <c r="B73" s="22" t="s">
        <v>88</v>
      </c>
      <c r="C73" s="27">
        <v>75</v>
      </c>
      <c r="D73" s="24">
        <v>0</v>
      </c>
      <c r="E73" s="27">
        <v>0</v>
      </c>
      <c r="F73" s="35">
        <f t="shared" si="17"/>
        <v>0</v>
      </c>
      <c r="G73" s="122">
        <f t="shared" si="18"/>
        <v>75</v>
      </c>
      <c r="H73" s="34">
        <f t="shared" si="19"/>
        <v>0</v>
      </c>
      <c r="I73" s="20"/>
    </row>
    <row r="74" spans="1:9" ht="15">
      <c r="A74" s="21" t="s">
        <v>120</v>
      </c>
      <c r="B74" s="22" t="s">
        <v>121</v>
      </c>
      <c r="C74" s="35">
        <v>250</v>
      </c>
      <c r="D74" s="24">
        <v>0</v>
      </c>
      <c r="E74" s="35">
        <v>0</v>
      </c>
      <c r="F74" s="35">
        <f t="shared" si="17"/>
        <v>0</v>
      </c>
      <c r="G74" s="122">
        <f t="shared" si="18"/>
        <v>250</v>
      </c>
      <c r="H74" s="34">
        <f t="shared" si="19"/>
        <v>0</v>
      </c>
      <c r="I74" s="20"/>
    </row>
    <row r="75" spans="1:9" ht="15">
      <c r="A75" s="21" t="s">
        <v>122</v>
      </c>
      <c r="B75" s="22" t="s">
        <v>12</v>
      </c>
      <c r="C75" s="23">
        <v>750</v>
      </c>
      <c r="D75" s="24">
        <v>0</v>
      </c>
      <c r="E75" s="23">
        <v>0</v>
      </c>
      <c r="F75" s="35">
        <f t="shared" si="17"/>
        <v>0</v>
      </c>
      <c r="G75" s="122">
        <f t="shared" si="18"/>
        <v>750</v>
      </c>
      <c r="H75" s="34">
        <f t="shared" si="19"/>
        <v>0</v>
      </c>
      <c r="I75" s="20"/>
    </row>
    <row r="76" spans="1:9" ht="15">
      <c r="A76" s="21" t="s">
        <v>123</v>
      </c>
      <c r="B76" s="22" t="s">
        <v>124</v>
      </c>
      <c r="C76" s="23">
        <v>0</v>
      </c>
      <c r="D76" s="24">
        <v>0</v>
      </c>
      <c r="E76" s="23">
        <v>0</v>
      </c>
      <c r="F76" s="35">
        <f t="shared" si="17"/>
        <v>0</v>
      </c>
      <c r="G76" s="25">
        <f t="shared" si="18"/>
        <v>0</v>
      </c>
      <c r="H76" s="34"/>
      <c r="I76" s="20"/>
    </row>
    <row r="77" spans="1:9" ht="15">
      <c r="A77" s="21" t="s">
        <v>125</v>
      </c>
      <c r="B77" s="22" t="s">
        <v>95</v>
      </c>
      <c r="C77" s="35">
        <v>1000</v>
      </c>
      <c r="D77" s="24">
        <v>0</v>
      </c>
      <c r="E77" s="35">
        <v>0</v>
      </c>
      <c r="F77" s="35">
        <f t="shared" si="17"/>
        <v>0</v>
      </c>
      <c r="G77" s="122">
        <f t="shared" si="18"/>
        <v>1000</v>
      </c>
      <c r="H77" s="34">
        <f t="shared" si="19"/>
        <v>0</v>
      </c>
      <c r="I77" s="78"/>
    </row>
    <row r="78" spans="1:9" ht="15">
      <c r="A78" s="21" t="s">
        <v>126</v>
      </c>
      <c r="B78" s="22" t="s">
        <v>127</v>
      </c>
      <c r="C78" s="23">
        <v>600</v>
      </c>
      <c r="D78" s="24">
        <v>0</v>
      </c>
      <c r="E78" s="23">
        <v>0</v>
      </c>
      <c r="F78" s="35">
        <f t="shared" si="17"/>
        <v>0</v>
      </c>
      <c r="G78" s="122">
        <f>SUM(C78-F78)</f>
        <v>600</v>
      </c>
      <c r="H78" s="34">
        <f t="shared" si="19"/>
        <v>0</v>
      </c>
      <c r="I78" s="20"/>
    </row>
    <row r="79" spans="1:9" ht="15">
      <c r="A79" s="21" t="s">
        <v>128</v>
      </c>
      <c r="B79" s="22" t="s">
        <v>129</v>
      </c>
      <c r="C79" s="27">
        <v>500</v>
      </c>
      <c r="D79" s="24">
        <v>0</v>
      </c>
      <c r="E79" s="27">
        <v>0</v>
      </c>
      <c r="F79" s="35">
        <f t="shared" si="17"/>
        <v>0</v>
      </c>
      <c r="G79" s="122">
        <f t="shared" si="18"/>
        <v>500</v>
      </c>
      <c r="H79" s="34">
        <f t="shared" si="19"/>
        <v>0</v>
      </c>
      <c r="I79" s="20"/>
    </row>
    <row r="80" spans="1:9" ht="15">
      <c r="A80" s="21" t="s">
        <v>130</v>
      </c>
      <c r="B80" s="22" t="s">
        <v>131</v>
      </c>
      <c r="C80" s="35">
        <v>100</v>
      </c>
      <c r="D80" s="24">
        <v>0</v>
      </c>
      <c r="E80" s="35">
        <v>0</v>
      </c>
      <c r="F80" s="35">
        <f t="shared" si="17"/>
        <v>0</v>
      </c>
      <c r="G80" s="122">
        <f t="shared" si="18"/>
        <v>100</v>
      </c>
      <c r="H80" s="34">
        <f t="shared" si="19"/>
        <v>0</v>
      </c>
      <c r="I80" s="20"/>
    </row>
    <row r="81" spans="1:9" ht="15">
      <c r="A81" s="21" t="s">
        <v>132</v>
      </c>
      <c r="B81" s="22" t="s">
        <v>133</v>
      </c>
      <c r="C81" s="27">
        <v>200</v>
      </c>
      <c r="D81" s="24">
        <v>0</v>
      </c>
      <c r="E81" s="27">
        <v>0</v>
      </c>
      <c r="F81" s="35">
        <f t="shared" si="17"/>
        <v>0</v>
      </c>
      <c r="G81" s="122">
        <f t="shared" si="18"/>
        <v>200</v>
      </c>
      <c r="H81" s="34">
        <f t="shared" si="19"/>
        <v>0</v>
      </c>
      <c r="I81" s="20"/>
    </row>
    <row r="82" spans="1:9" ht="15">
      <c r="A82" s="21" t="s">
        <v>134</v>
      </c>
      <c r="B82" s="22" t="s">
        <v>135</v>
      </c>
      <c r="C82" s="27">
        <v>100</v>
      </c>
      <c r="D82" s="24">
        <v>0</v>
      </c>
      <c r="E82" s="27">
        <v>0</v>
      </c>
      <c r="F82" s="35">
        <f t="shared" si="17"/>
        <v>0</v>
      </c>
      <c r="G82" s="122">
        <f t="shared" si="18"/>
        <v>100</v>
      </c>
      <c r="H82" s="34">
        <f t="shared" si="19"/>
        <v>0</v>
      </c>
      <c r="I82" s="20"/>
    </row>
    <row r="83" spans="1:9" ht="15">
      <c r="A83" s="21" t="s">
        <v>136</v>
      </c>
      <c r="B83" s="22" t="s">
        <v>137</v>
      </c>
      <c r="C83" s="27">
        <v>250</v>
      </c>
      <c r="D83" s="24">
        <v>0</v>
      </c>
      <c r="E83" s="27">
        <v>0</v>
      </c>
      <c r="F83" s="35">
        <f t="shared" si="17"/>
        <v>0</v>
      </c>
      <c r="G83" s="122">
        <f t="shared" si="18"/>
        <v>250</v>
      </c>
      <c r="H83" s="34">
        <f t="shared" si="19"/>
        <v>0</v>
      </c>
      <c r="I83" s="20"/>
    </row>
    <row r="84" spans="1:9" ht="15">
      <c r="A84" s="21" t="s">
        <v>138</v>
      </c>
      <c r="B84" s="22" t="s">
        <v>14</v>
      </c>
      <c r="C84" s="27">
        <v>500</v>
      </c>
      <c r="D84" s="24">
        <v>388.33</v>
      </c>
      <c r="E84" s="27">
        <v>111.67</v>
      </c>
      <c r="F84" s="35">
        <f t="shared" si="17"/>
        <v>500</v>
      </c>
      <c r="G84" s="25">
        <f t="shared" si="18"/>
        <v>0</v>
      </c>
      <c r="H84" s="34">
        <f t="shared" si="19"/>
        <v>0.77666</v>
      </c>
      <c r="I84" s="20" t="s">
        <v>179</v>
      </c>
    </row>
    <row r="85" spans="1:9" ht="15">
      <c r="A85" s="21" t="s">
        <v>139</v>
      </c>
      <c r="B85" s="22" t="s">
        <v>102</v>
      </c>
      <c r="C85" s="27">
        <v>0</v>
      </c>
      <c r="D85" s="24">
        <v>0</v>
      </c>
      <c r="E85" s="27">
        <v>0</v>
      </c>
      <c r="F85" s="35">
        <f t="shared" si="17"/>
        <v>0</v>
      </c>
      <c r="G85" s="25">
        <f t="shared" si="18"/>
        <v>0</v>
      </c>
      <c r="H85" s="34"/>
      <c r="I85" s="20"/>
    </row>
    <row r="86" spans="1:9" ht="15">
      <c r="A86" s="15">
        <v>563</v>
      </c>
      <c r="B86" s="16" t="s">
        <v>140</v>
      </c>
      <c r="C86" s="30">
        <f>SUM(C87:C92)</f>
        <v>6200</v>
      </c>
      <c r="D86" s="30">
        <f>SUM(D87:D92)</f>
        <v>85662.43000000001</v>
      </c>
      <c r="E86" s="30">
        <f>SUM(E87:E92)</f>
        <v>740</v>
      </c>
      <c r="F86" s="30">
        <f>SUM(F87:F92)</f>
        <v>86402.43000000001</v>
      </c>
      <c r="G86" s="75">
        <f t="shared" si="18"/>
        <v>-80202.43000000001</v>
      </c>
      <c r="H86" s="34">
        <f t="shared" si="19"/>
        <v>13.816520967741937</v>
      </c>
      <c r="I86" s="20"/>
    </row>
    <row r="87" spans="1:9" ht="15">
      <c r="A87" s="21" t="s">
        <v>141</v>
      </c>
      <c r="B87" s="22" t="s">
        <v>142</v>
      </c>
      <c r="C87" s="23">
        <v>3000</v>
      </c>
      <c r="D87" s="24">
        <v>2537.2</v>
      </c>
      <c r="E87" s="23">
        <v>255</v>
      </c>
      <c r="F87" s="35">
        <f>SUM(D87:E87)</f>
        <v>2792.2</v>
      </c>
      <c r="G87" s="122">
        <f t="shared" si="18"/>
        <v>207.80000000000018</v>
      </c>
      <c r="H87" s="34">
        <f t="shared" si="19"/>
        <v>0.8457333333333332</v>
      </c>
      <c r="I87" s="78" t="s">
        <v>143</v>
      </c>
    </row>
    <row r="88" spans="1:9" ht="15.75" thickBot="1">
      <c r="A88" s="21" t="s">
        <v>144</v>
      </c>
      <c r="B88" s="22" t="s">
        <v>71</v>
      </c>
      <c r="C88" s="27">
        <v>450</v>
      </c>
      <c r="D88" s="24">
        <v>225.45</v>
      </c>
      <c r="E88" s="27">
        <v>0</v>
      </c>
      <c r="F88" s="35">
        <f t="shared" si="17"/>
        <v>225.45</v>
      </c>
      <c r="G88" s="122">
        <f t="shared" si="18"/>
        <v>224.55</v>
      </c>
      <c r="H88" s="34">
        <f t="shared" si="19"/>
        <v>0.501</v>
      </c>
      <c r="I88" s="20" t="s">
        <v>145</v>
      </c>
    </row>
    <row r="89" spans="1:9" ht="77.25" customHeight="1" thickBot="1">
      <c r="A89" s="1" t="s">
        <v>0</v>
      </c>
      <c r="B89" s="2" t="s">
        <v>1</v>
      </c>
      <c r="C89" s="3" t="s">
        <v>178</v>
      </c>
      <c r="D89" s="4" t="s">
        <v>45</v>
      </c>
      <c r="E89" s="5" t="s">
        <v>4</v>
      </c>
      <c r="F89" s="4" t="s">
        <v>46</v>
      </c>
      <c r="G89" s="4" t="s">
        <v>6</v>
      </c>
      <c r="H89" s="6" t="s">
        <v>7</v>
      </c>
      <c r="I89" s="7"/>
    </row>
    <row r="90" spans="1:9" ht="15">
      <c r="A90" s="21" t="s">
        <v>146</v>
      </c>
      <c r="B90" s="22" t="s">
        <v>68</v>
      </c>
      <c r="C90" s="27">
        <v>2000</v>
      </c>
      <c r="D90" s="24">
        <v>219.43</v>
      </c>
      <c r="E90" s="27">
        <v>0</v>
      </c>
      <c r="F90" s="35">
        <f aca="true" t="shared" si="20" ref="F90:F113">SUM(D90:E90)</f>
        <v>219.43</v>
      </c>
      <c r="G90" s="122">
        <f aca="true" t="shared" si="21" ref="G90:G97">SUM(C90-F90)</f>
        <v>1780.57</v>
      </c>
      <c r="H90" s="34">
        <f aca="true" t="shared" si="22" ref="H90:H98">(D90/C90)</f>
        <v>0.10971500000000001</v>
      </c>
      <c r="I90" s="20" t="s">
        <v>147</v>
      </c>
    </row>
    <row r="91" spans="1:9" ht="19.5" customHeight="1">
      <c r="A91" s="21" t="s">
        <v>148</v>
      </c>
      <c r="B91" s="22" t="s">
        <v>149</v>
      </c>
      <c r="C91" s="23">
        <v>750</v>
      </c>
      <c r="D91" s="24">
        <v>82680.35</v>
      </c>
      <c r="E91" s="23">
        <v>485</v>
      </c>
      <c r="F91" s="35">
        <f t="shared" si="20"/>
        <v>83165.35</v>
      </c>
      <c r="G91" s="76">
        <f t="shared" si="21"/>
        <v>-82415.35</v>
      </c>
      <c r="H91" s="34">
        <f t="shared" si="22"/>
        <v>110.24046666666668</v>
      </c>
      <c r="I91" s="81" t="s">
        <v>150</v>
      </c>
    </row>
    <row r="92" spans="1:9" ht="15">
      <c r="A92" s="21" t="s">
        <v>151</v>
      </c>
      <c r="B92" s="22" t="s">
        <v>152</v>
      </c>
      <c r="C92" s="27">
        <v>0</v>
      </c>
      <c r="D92" s="24">
        <v>0</v>
      </c>
      <c r="E92" s="27">
        <v>0</v>
      </c>
      <c r="F92" s="35">
        <f t="shared" si="20"/>
        <v>0</v>
      </c>
      <c r="G92" s="25">
        <f t="shared" si="21"/>
        <v>0</v>
      </c>
      <c r="H92" s="34"/>
      <c r="I92" s="20"/>
    </row>
    <row r="93" spans="1:9" ht="18" customHeight="1">
      <c r="A93" s="15">
        <v>574</v>
      </c>
      <c r="B93" s="16" t="s">
        <v>31</v>
      </c>
      <c r="C93" s="30">
        <v>0</v>
      </c>
      <c r="D93" s="31">
        <v>439.58</v>
      </c>
      <c r="E93" s="30">
        <v>0</v>
      </c>
      <c r="F93" s="33">
        <f t="shared" si="20"/>
        <v>439.58</v>
      </c>
      <c r="G93" s="75">
        <f t="shared" si="21"/>
        <v>-439.58</v>
      </c>
      <c r="H93" s="34"/>
      <c r="I93" s="20" t="s">
        <v>153</v>
      </c>
    </row>
    <row r="94" spans="1:9" ht="15">
      <c r="A94" s="15">
        <v>580</v>
      </c>
      <c r="B94" s="16" t="s">
        <v>154</v>
      </c>
      <c r="C94" s="30">
        <v>12056</v>
      </c>
      <c r="D94" s="31">
        <v>0</v>
      </c>
      <c r="E94" s="30">
        <v>12056</v>
      </c>
      <c r="F94" s="33">
        <f t="shared" si="20"/>
        <v>12056</v>
      </c>
      <c r="G94" s="32">
        <f t="shared" si="21"/>
        <v>0</v>
      </c>
      <c r="H94" s="34">
        <f t="shared" si="22"/>
        <v>0</v>
      </c>
      <c r="I94" s="55"/>
    </row>
    <row r="95" spans="1:9" ht="15">
      <c r="A95" s="15">
        <v>585</v>
      </c>
      <c r="B95" s="16" t="s">
        <v>155</v>
      </c>
      <c r="C95" s="80">
        <v>0</v>
      </c>
      <c r="D95" s="31">
        <v>0</v>
      </c>
      <c r="E95" s="80">
        <v>0</v>
      </c>
      <c r="F95" s="33">
        <f t="shared" si="20"/>
        <v>0</v>
      </c>
      <c r="G95" s="32">
        <f t="shared" si="21"/>
        <v>0</v>
      </c>
      <c r="H95" s="34"/>
      <c r="I95" s="82"/>
    </row>
    <row r="96" spans="1:9" ht="15">
      <c r="A96" s="15">
        <v>590</v>
      </c>
      <c r="B96" s="16" t="s">
        <v>156</v>
      </c>
      <c r="C96" s="80">
        <v>0</v>
      </c>
      <c r="D96" s="31">
        <v>0</v>
      </c>
      <c r="E96" s="80">
        <v>0</v>
      </c>
      <c r="F96" s="33">
        <f t="shared" si="20"/>
        <v>0</v>
      </c>
      <c r="G96" s="32">
        <f t="shared" si="21"/>
        <v>0</v>
      </c>
      <c r="H96" s="34"/>
      <c r="I96" s="82"/>
    </row>
    <row r="97" spans="1:9" ht="15">
      <c r="A97" s="15">
        <v>595</v>
      </c>
      <c r="B97" s="83" t="s">
        <v>157</v>
      </c>
      <c r="C97" s="80">
        <v>0</v>
      </c>
      <c r="D97" s="31">
        <v>0</v>
      </c>
      <c r="E97" s="80">
        <v>0</v>
      </c>
      <c r="F97" s="33">
        <f t="shared" si="20"/>
        <v>0</v>
      </c>
      <c r="G97" s="32">
        <f t="shared" si="21"/>
        <v>0</v>
      </c>
      <c r="H97" s="34"/>
      <c r="I97" s="82"/>
    </row>
    <row r="98" spans="1:9" ht="15.75" thickBot="1">
      <c r="A98" s="52"/>
      <c r="B98" s="84" t="s">
        <v>36</v>
      </c>
      <c r="C98" s="63">
        <f>C26+C34+C40+C41+C42+C43+C48+C49+C67+C86+C93+C94+C95+C96+C97</f>
        <v>46521</v>
      </c>
      <c r="D98" s="63">
        <f>D26+D34+D40+D41+D42+D43+D48+D49+D67+D86+D93+D94+D95+D96+D97</f>
        <v>115540.63</v>
      </c>
      <c r="E98" s="63">
        <f>E26+E34+E40+E41+E42+E43+E48+E49+E67+E86+E93+E94+E95+E96+E97</f>
        <v>16119.42</v>
      </c>
      <c r="F98" s="63">
        <f>F26+F34+F40+F41+F42+F43+F48+F49+F67+F86+F93+F94+F95+F96+F97</f>
        <v>131660.05</v>
      </c>
      <c r="G98" s="85">
        <f>SUM(C98-F98)</f>
        <v>-85139.04999999999</v>
      </c>
      <c r="H98" s="86">
        <f t="shared" si="22"/>
        <v>2.4836230949463682</v>
      </c>
      <c r="I98" s="87"/>
    </row>
    <row r="99" spans="1:9" ht="15.75" thickBot="1">
      <c r="A99" s="1"/>
      <c r="B99" s="2"/>
      <c r="C99" s="88"/>
      <c r="D99" s="4"/>
      <c r="E99" s="88"/>
      <c r="F99" s="88"/>
      <c r="G99" s="89"/>
      <c r="H99" s="90"/>
      <c r="I99" s="7"/>
    </row>
    <row r="100" spans="1:9" ht="15">
      <c r="A100" s="91"/>
      <c r="B100" s="92" t="s">
        <v>158</v>
      </c>
      <c r="C100" s="30"/>
      <c r="D100" s="24"/>
      <c r="E100" s="30"/>
      <c r="F100" s="30"/>
      <c r="G100" s="30"/>
      <c r="H100" s="45"/>
      <c r="I100" s="20"/>
    </row>
    <row r="101" spans="1:9" ht="15">
      <c r="A101" s="15">
        <v>754</v>
      </c>
      <c r="B101" s="16" t="s">
        <v>60</v>
      </c>
      <c r="C101" s="30">
        <v>600</v>
      </c>
      <c r="D101" s="31">
        <v>760.88</v>
      </c>
      <c r="E101" s="30">
        <v>0</v>
      </c>
      <c r="F101" s="33">
        <f aca="true" t="shared" si="23" ref="F101">SUM(D101:E101)</f>
        <v>760.88</v>
      </c>
      <c r="G101" s="75">
        <f aca="true" t="shared" si="24" ref="G101:G112">SUM(C101-F101)</f>
        <v>-160.88</v>
      </c>
      <c r="H101" s="34">
        <f aca="true" t="shared" si="25" ref="H101:H113">(D101/C101)</f>
        <v>1.2681333333333333</v>
      </c>
      <c r="I101" s="78"/>
    </row>
    <row r="102" spans="1:9" ht="15">
      <c r="A102" s="15">
        <v>758</v>
      </c>
      <c r="B102" s="16" t="s">
        <v>64</v>
      </c>
      <c r="C102" s="30">
        <f>SUM(C103:C104)</f>
        <v>355</v>
      </c>
      <c r="D102" s="30">
        <f>SUM(D103:D104)</f>
        <v>350.4</v>
      </c>
      <c r="E102" s="30">
        <f>SUM(E103:E104)</f>
        <v>0</v>
      </c>
      <c r="F102" s="30">
        <f>SUM(F103:F104)</f>
        <v>350.4</v>
      </c>
      <c r="G102" s="77">
        <f t="shared" si="24"/>
        <v>4.600000000000023</v>
      </c>
      <c r="H102" s="34">
        <f t="shared" si="25"/>
        <v>0.9870422535211267</v>
      </c>
      <c r="I102" s="20"/>
    </row>
    <row r="103" spans="1:9" ht="15">
      <c r="A103" s="21" t="s">
        <v>159</v>
      </c>
      <c r="B103" s="22" t="s">
        <v>160</v>
      </c>
      <c r="C103" s="27">
        <v>355</v>
      </c>
      <c r="D103" s="24">
        <v>350.4</v>
      </c>
      <c r="E103" s="27">
        <v>0</v>
      </c>
      <c r="F103" s="35">
        <f aca="true" t="shared" si="26" ref="F103:F106">SUM(D103:E103)</f>
        <v>350.4</v>
      </c>
      <c r="G103" s="122">
        <f t="shared" si="24"/>
        <v>4.600000000000023</v>
      </c>
      <c r="H103" s="34">
        <f t="shared" si="25"/>
        <v>0.9870422535211267</v>
      </c>
      <c r="I103" s="20" t="s">
        <v>161</v>
      </c>
    </row>
    <row r="104" spans="1:9" ht="15">
      <c r="A104" s="21" t="s">
        <v>162</v>
      </c>
      <c r="B104" s="22" t="s">
        <v>163</v>
      </c>
      <c r="C104" s="27">
        <v>0</v>
      </c>
      <c r="D104" s="24">
        <v>0</v>
      </c>
      <c r="E104" s="27">
        <v>0</v>
      </c>
      <c r="F104" s="35">
        <f t="shared" si="26"/>
        <v>0</v>
      </c>
      <c r="G104" s="25">
        <f t="shared" si="24"/>
        <v>0</v>
      </c>
      <c r="H104" s="34"/>
      <c r="I104" s="78"/>
    </row>
    <row r="105" spans="1:9" ht="15">
      <c r="A105" s="15">
        <v>760</v>
      </c>
      <c r="B105" s="16" t="s">
        <v>77</v>
      </c>
      <c r="C105" s="30">
        <v>300</v>
      </c>
      <c r="D105" s="31">
        <v>55.49</v>
      </c>
      <c r="E105" s="30">
        <v>0</v>
      </c>
      <c r="F105" s="33">
        <f t="shared" si="26"/>
        <v>55.49</v>
      </c>
      <c r="G105" s="77">
        <f t="shared" si="24"/>
        <v>244.51</v>
      </c>
      <c r="H105" s="34">
        <f t="shared" si="25"/>
        <v>0.18496666666666667</v>
      </c>
      <c r="I105" s="20"/>
    </row>
    <row r="106" spans="1:9" ht="15">
      <c r="A106" s="15">
        <v>761</v>
      </c>
      <c r="B106" s="16" t="s">
        <v>164</v>
      </c>
      <c r="C106" s="30">
        <v>800</v>
      </c>
      <c r="D106" s="31">
        <v>302.45</v>
      </c>
      <c r="E106" s="30">
        <v>0</v>
      </c>
      <c r="F106" s="33">
        <f t="shared" si="26"/>
        <v>302.45</v>
      </c>
      <c r="G106" s="32">
        <f t="shared" si="24"/>
        <v>497.55</v>
      </c>
      <c r="H106" s="34">
        <f t="shared" si="25"/>
        <v>0.37806249999999997</v>
      </c>
      <c r="I106" s="20" t="s">
        <v>165</v>
      </c>
    </row>
    <row r="107" spans="1:9" ht="15">
      <c r="A107" s="15">
        <v>762</v>
      </c>
      <c r="B107" s="16" t="s">
        <v>166</v>
      </c>
      <c r="C107" s="30">
        <f>SUM(C108:C109)</f>
        <v>1600</v>
      </c>
      <c r="D107" s="30">
        <f>SUM(D108:D109)</f>
        <v>586.4</v>
      </c>
      <c r="E107" s="30">
        <f>SUM(E108:E109)</f>
        <v>41.6</v>
      </c>
      <c r="F107" s="30">
        <f>SUM(F108:F109)</f>
        <v>628</v>
      </c>
      <c r="G107" s="77">
        <f t="shared" si="24"/>
        <v>972</v>
      </c>
      <c r="H107" s="34">
        <f t="shared" si="25"/>
        <v>0.3665</v>
      </c>
      <c r="I107" s="20"/>
    </row>
    <row r="108" spans="1:9" ht="15">
      <c r="A108" s="21" t="s">
        <v>167</v>
      </c>
      <c r="B108" s="22" t="s">
        <v>168</v>
      </c>
      <c r="C108" s="35">
        <v>600</v>
      </c>
      <c r="D108" s="24">
        <v>446.4</v>
      </c>
      <c r="E108" s="35">
        <v>41.6</v>
      </c>
      <c r="F108" s="35">
        <f aca="true" t="shared" si="27" ref="F108:F112">SUM(D108:E108)</f>
        <v>488</v>
      </c>
      <c r="G108" s="122">
        <f t="shared" si="24"/>
        <v>112</v>
      </c>
      <c r="H108" s="34">
        <f t="shared" si="25"/>
        <v>0.744</v>
      </c>
      <c r="I108" s="20" t="s">
        <v>180</v>
      </c>
    </row>
    <row r="109" spans="1:9" ht="15">
      <c r="A109" s="21" t="s">
        <v>169</v>
      </c>
      <c r="B109" s="22" t="s">
        <v>111</v>
      </c>
      <c r="C109" s="35">
        <v>1000</v>
      </c>
      <c r="D109" s="24">
        <v>140</v>
      </c>
      <c r="E109" s="35">
        <v>0</v>
      </c>
      <c r="F109" s="35">
        <f t="shared" si="27"/>
        <v>140</v>
      </c>
      <c r="G109" s="122">
        <f t="shared" si="24"/>
        <v>860</v>
      </c>
      <c r="H109" s="34">
        <f t="shared" si="25"/>
        <v>0.14</v>
      </c>
      <c r="I109" s="20"/>
    </row>
    <row r="110" spans="1:9" ht="23.25">
      <c r="A110" s="15">
        <v>774</v>
      </c>
      <c r="B110" s="16" t="s">
        <v>31</v>
      </c>
      <c r="C110" s="30">
        <v>0</v>
      </c>
      <c r="D110" s="53">
        <v>1144</v>
      </c>
      <c r="E110" s="17">
        <v>0</v>
      </c>
      <c r="F110" s="33">
        <f t="shared" si="27"/>
        <v>1144</v>
      </c>
      <c r="G110" s="75">
        <f t="shared" si="24"/>
        <v>-1144</v>
      </c>
      <c r="H110" s="34"/>
      <c r="I110" s="20" t="s">
        <v>182</v>
      </c>
    </row>
    <row r="111" spans="1:9" ht="15">
      <c r="A111" s="15">
        <v>780</v>
      </c>
      <c r="B111" s="16" t="s">
        <v>170</v>
      </c>
      <c r="C111" s="30">
        <v>638</v>
      </c>
      <c r="D111" s="31">
        <v>0</v>
      </c>
      <c r="E111" s="30">
        <v>638</v>
      </c>
      <c r="F111" s="33">
        <f t="shared" si="27"/>
        <v>638</v>
      </c>
      <c r="G111" s="32">
        <f t="shared" si="24"/>
        <v>0</v>
      </c>
      <c r="H111" s="34">
        <f t="shared" si="25"/>
        <v>0</v>
      </c>
      <c r="I111" s="55"/>
    </row>
    <row r="112" spans="1:9" ht="15">
      <c r="A112" s="52">
        <v>795</v>
      </c>
      <c r="B112" s="83" t="s">
        <v>157</v>
      </c>
      <c r="C112" s="80">
        <v>0</v>
      </c>
      <c r="D112" s="53">
        <v>0</v>
      </c>
      <c r="E112" s="80">
        <v>0</v>
      </c>
      <c r="F112" s="33">
        <f t="shared" si="27"/>
        <v>0</v>
      </c>
      <c r="G112" s="32">
        <f t="shared" si="24"/>
        <v>0</v>
      </c>
      <c r="H112" s="34"/>
      <c r="I112" s="93"/>
    </row>
    <row r="113" spans="1:9" ht="15.75" thickBot="1">
      <c r="A113" s="94"/>
      <c r="B113" s="95" t="s">
        <v>36</v>
      </c>
      <c r="C113" s="96">
        <f>SUM(C101+C102+C105+C106+C107+C110+C111+C112)</f>
        <v>4293</v>
      </c>
      <c r="D113" s="96">
        <f>SUM(D101+D102+D105+D106+D107+D110+D111+D112)</f>
        <v>3199.62</v>
      </c>
      <c r="E113" s="96">
        <f>SUM(E101+E102+E105+E106+E107+E110+E111+E112)</f>
        <v>679.6</v>
      </c>
      <c r="F113" s="96">
        <f>SUM(F101+F102+F105+F106+F107+F110+F111+F112)</f>
        <v>3879.2200000000003</v>
      </c>
      <c r="G113" s="131">
        <f>SUM(C113-F113)</f>
        <v>413.77999999999975</v>
      </c>
      <c r="H113" s="86">
        <f t="shared" si="25"/>
        <v>0.7453109713487072</v>
      </c>
      <c r="I113" s="97"/>
    </row>
    <row r="114" spans="1:9" ht="15.75" thickBot="1">
      <c r="A114" s="98"/>
      <c r="B114" s="99"/>
      <c r="C114" s="100"/>
      <c r="D114" s="101"/>
      <c r="E114" s="102"/>
      <c r="F114" s="102"/>
      <c r="G114" s="102"/>
      <c r="H114" s="100"/>
      <c r="I114" s="103"/>
    </row>
    <row r="115" spans="1:9" ht="15">
      <c r="A115" s="47"/>
      <c r="B115" s="29"/>
      <c r="C115" s="104"/>
      <c r="D115" s="53"/>
      <c r="E115" s="105"/>
      <c r="F115" s="105"/>
      <c r="G115" s="105"/>
      <c r="H115" s="104"/>
      <c r="I115" s="87"/>
    </row>
    <row r="116" spans="1:9" ht="15.75" thickBot="1">
      <c r="A116" s="47"/>
      <c r="B116" s="29"/>
      <c r="C116" s="104"/>
      <c r="D116" s="53"/>
      <c r="E116" s="105"/>
      <c r="F116" s="105"/>
      <c r="G116" s="105"/>
      <c r="H116" s="104"/>
      <c r="I116" s="87"/>
    </row>
    <row r="117" spans="1:9" ht="58.5" customHeight="1" thickBot="1">
      <c r="A117" s="1" t="s">
        <v>0</v>
      </c>
      <c r="B117" s="2" t="s">
        <v>1</v>
      </c>
      <c r="C117" s="3" t="s">
        <v>178</v>
      </c>
      <c r="D117" s="4" t="s">
        <v>45</v>
      </c>
      <c r="E117" s="5" t="s">
        <v>4</v>
      </c>
      <c r="F117" s="4" t="s">
        <v>46</v>
      </c>
      <c r="G117" s="4" t="s">
        <v>6</v>
      </c>
      <c r="H117" s="6" t="s">
        <v>7</v>
      </c>
      <c r="I117" s="7"/>
    </row>
    <row r="118" spans="1:9" ht="15">
      <c r="A118" s="47"/>
      <c r="B118" s="106" t="s">
        <v>171</v>
      </c>
      <c r="C118" s="23"/>
      <c r="D118" s="49"/>
      <c r="E118" s="107"/>
      <c r="F118" s="49"/>
      <c r="G118" s="49"/>
      <c r="H118" s="108"/>
      <c r="I118" s="55"/>
    </row>
    <row r="119" spans="1:9" ht="15">
      <c r="A119" s="52">
        <v>2200</v>
      </c>
      <c r="B119" s="29" t="s">
        <v>172</v>
      </c>
      <c r="C119" s="17">
        <f>SUM(C120:C121)</f>
        <v>0</v>
      </c>
      <c r="D119" s="17">
        <f>SUM(D120:D121)</f>
        <v>0</v>
      </c>
      <c r="E119" s="17">
        <f>SUM(E120:E121)</f>
        <v>0</v>
      </c>
      <c r="F119" s="17">
        <f>SUM(F120:F121)</f>
        <v>0</v>
      </c>
      <c r="G119" s="32">
        <f aca="true" t="shared" si="28" ref="G119:G122">SUM(C119-F119)</f>
        <v>0</v>
      </c>
      <c r="H119" s="34"/>
      <c r="I119" s="55"/>
    </row>
    <row r="120" spans="1:9" ht="15">
      <c r="A120" s="109" t="s">
        <v>173</v>
      </c>
      <c r="B120" s="110" t="s">
        <v>174</v>
      </c>
      <c r="C120" s="23">
        <v>0</v>
      </c>
      <c r="D120" s="49">
        <v>0</v>
      </c>
      <c r="E120" s="23">
        <v>0</v>
      </c>
      <c r="F120" s="35">
        <f aca="true" t="shared" si="29" ref="F120:F122">SUM(D120:E120)</f>
        <v>0</v>
      </c>
      <c r="G120" s="25">
        <f t="shared" si="28"/>
        <v>0</v>
      </c>
      <c r="H120" s="34"/>
      <c r="I120" s="55"/>
    </row>
    <row r="121" spans="1:9" ht="15">
      <c r="A121" s="109" t="s">
        <v>175</v>
      </c>
      <c r="B121" s="110" t="s">
        <v>42</v>
      </c>
      <c r="C121" s="23">
        <v>0</v>
      </c>
      <c r="D121" s="49">
        <v>0</v>
      </c>
      <c r="E121" s="23">
        <v>0</v>
      </c>
      <c r="F121" s="35">
        <f t="shared" si="29"/>
        <v>0</v>
      </c>
      <c r="G121" s="25">
        <f t="shared" si="28"/>
        <v>0</v>
      </c>
      <c r="H121" s="108"/>
      <c r="I121" s="87"/>
    </row>
    <row r="122" spans="1:9" ht="15">
      <c r="A122" s="52">
        <v>2600</v>
      </c>
      <c r="B122" s="83" t="s">
        <v>176</v>
      </c>
      <c r="C122" s="17">
        <v>0</v>
      </c>
      <c r="D122" s="53">
        <v>0</v>
      </c>
      <c r="E122" s="17">
        <v>0</v>
      </c>
      <c r="F122" s="33">
        <f t="shared" si="29"/>
        <v>0</v>
      </c>
      <c r="G122" s="32">
        <f t="shared" si="28"/>
        <v>0</v>
      </c>
      <c r="H122" s="111"/>
      <c r="I122" s="112"/>
    </row>
    <row r="123" spans="1:9" ht="15.75" thickBot="1">
      <c r="A123" s="47"/>
      <c r="B123" s="113" t="s">
        <v>36</v>
      </c>
      <c r="C123" s="114">
        <f>SUM(C119+C122)</f>
        <v>0</v>
      </c>
      <c r="D123" s="114">
        <f>SUM(D119+D122)</f>
        <v>0</v>
      </c>
      <c r="E123" s="114">
        <f>SUM(E119+E122)</f>
        <v>0</v>
      </c>
      <c r="F123" s="114">
        <f>SUM(F119+F122)</f>
        <v>0</v>
      </c>
      <c r="G123" s="115">
        <f aca="true" t="shared" si="30" ref="G123">SUM(C123-D123)</f>
        <v>0</v>
      </c>
      <c r="H123" s="116"/>
      <c r="I123" s="117"/>
    </row>
    <row r="124" spans="1:9" ht="15.75" thickBot="1">
      <c r="A124" s="129" t="s">
        <v>177</v>
      </c>
      <c r="B124" s="130"/>
      <c r="C124" s="100">
        <f>C98+C113+C127</f>
        <v>50814</v>
      </c>
      <c r="D124" s="100">
        <f aca="true" t="shared" si="31" ref="D124:F124">D98+D113+D127</f>
        <v>118740.25</v>
      </c>
      <c r="E124" s="100">
        <f t="shared" si="31"/>
        <v>16799.02</v>
      </c>
      <c r="F124" s="100">
        <f t="shared" si="31"/>
        <v>135539.27</v>
      </c>
      <c r="G124" s="118">
        <f>SUM(C124-F124)</f>
        <v>-84725.26999999999</v>
      </c>
      <c r="H124" s="119">
        <f aca="true" t="shared" si="32" ref="H124">(D124/C124)</f>
        <v>2.3367625063958752</v>
      </c>
      <c r="I124" s="120"/>
    </row>
  </sheetData>
  <mergeCells count="2">
    <mergeCell ref="A30:B30"/>
    <mergeCell ref="A124:B124"/>
  </mergeCells>
  <printOptions/>
  <pageMargins left="0.25" right="0.25" top="0.8229166666666666" bottom="0.2916666666666667" header="0.10416666666666667" footer="0.3"/>
  <pageSetup horizontalDpi="600" verticalDpi="600" orientation="landscape" paperSize="9" r:id="rId1"/>
  <headerFooter>
    <oddHeader>&amp;C&amp;"-,Bold"Ilminster Town Council
Financial Monitoring 2017/18
01/04/2017-31/10/2017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dcterms:created xsi:type="dcterms:W3CDTF">2017-11-27T10:29:16Z</dcterms:created>
  <dcterms:modified xsi:type="dcterms:W3CDTF">2018-03-21T12:27:43Z</dcterms:modified>
  <cp:category/>
  <cp:version/>
  <cp:contentType/>
  <cp:contentStatus/>
</cp:coreProperties>
</file>