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21600" windowHeight="10575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<sst xmlns="http://schemas.openxmlformats.org/spreadsheetml/2006/main" count="237" uniqueCount="181">
  <si>
    <t>Head-ing No</t>
  </si>
  <si>
    <t>Heading</t>
  </si>
  <si>
    <t>Budgeted Income 2017/2018</t>
  </si>
  <si>
    <t xml:space="preserve">Actual Income received </t>
  </si>
  <si>
    <t>Forecast for the year 2017/2018</t>
  </si>
  <si>
    <t>Total Income</t>
  </si>
  <si>
    <t>Variance</t>
  </si>
  <si>
    <t>% of Budget</t>
  </si>
  <si>
    <t>Comments</t>
  </si>
  <si>
    <t>OPEN SPACES INCOME</t>
  </si>
  <si>
    <t>Grants</t>
  </si>
  <si>
    <t>412/1</t>
  </si>
  <si>
    <t>Herne Hill</t>
  </si>
  <si>
    <t>412/2</t>
  </si>
  <si>
    <t>Other</t>
  </si>
  <si>
    <t>Donations</t>
  </si>
  <si>
    <t>Memorial bench</t>
  </si>
  <si>
    <t>Rents</t>
  </si>
  <si>
    <t>430/1</t>
  </si>
  <si>
    <t>Sports Club</t>
  </si>
  <si>
    <t>430/2</t>
  </si>
  <si>
    <t>Cricket Club</t>
  </si>
  <si>
    <t>430/3</t>
  </si>
  <si>
    <t>Football Club (Town)</t>
  </si>
  <si>
    <t>430/4</t>
  </si>
  <si>
    <t>Football Club (Youth)</t>
  </si>
  <si>
    <t>430/5</t>
  </si>
  <si>
    <t>Fair</t>
  </si>
  <si>
    <t xml:space="preserve"> Oct only</t>
  </si>
  <si>
    <t>430/6</t>
  </si>
  <si>
    <t>Human Circus</t>
  </si>
  <si>
    <t>430/7</t>
  </si>
  <si>
    <t>Claims</t>
  </si>
  <si>
    <t>Miscellaneous</t>
  </si>
  <si>
    <t>Cemetery Income</t>
  </si>
  <si>
    <t>Burial Fees</t>
  </si>
  <si>
    <t>Lodge Rents</t>
  </si>
  <si>
    <t>£500 pcm</t>
  </si>
  <si>
    <t>Total</t>
  </si>
  <si>
    <t>Recreation Review - Income</t>
  </si>
  <si>
    <t xml:space="preserve">Recreation Review   </t>
  </si>
  <si>
    <t>2000/1</t>
  </si>
  <si>
    <t>Tuck Shop</t>
  </si>
  <si>
    <t>2000/2</t>
  </si>
  <si>
    <t>Rec Review</t>
  </si>
  <si>
    <t>Interest - Football &amp; Community Facility</t>
  </si>
  <si>
    <t>OPEN SPACES INCOME TOTAL</t>
  </si>
  <si>
    <t>Budgeted Expenditure 2016/2017</t>
  </si>
  <si>
    <t xml:space="preserve">Actual Expenditure </t>
  </si>
  <si>
    <t>Forecast for the year 2016/2017</t>
  </si>
  <si>
    <t>Total Expenditure</t>
  </si>
  <si>
    <t>OPEN SPACES EXPENDITURE</t>
  </si>
  <si>
    <t>Health &amp; Safety</t>
  </si>
  <si>
    <t>552/1</t>
  </si>
  <si>
    <t>Protective Clothing</t>
  </si>
  <si>
    <t>552/2</t>
  </si>
  <si>
    <t>Fire Equipment</t>
  </si>
  <si>
    <t>552/3</t>
  </si>
  <si>
    <t>Electrical Testing</t>
  </si>
  <si>
    <t>552/4</t>
  </si>
  <si>
    <t>Signs &amp; Stationery</t>
  </si>
  <si>
    <t>552/6</t>
  </si>
  <si>
    <t>Misc</t>
  </si>
  <si>
    <t>Insurance</t>
  </si>
  <si>
    <t>Vehicle Insurance</t>
  </si>
  <si>
    <t>Play Equipment Inspection</t>
  </si>
  <si>
    <t>Phone App</t>
  </si>
  <si>
    <t>Services/Rents</t>
  </si>
  <si>
    <t>558/1</t>
  </si>
  <si>
    <t>IEF 1150 6mthly</t>
  </si>
  <si>
    <t>558/2</t>
  </si>
  <si>
    <t xml:space="preserve">Water </t>
  </si>
  <si>
    <t>395 6mthly</t>
  </si>
  <si>
    <t>558/3</t>
  </si>
  <si>
    <t>Electricity</t>
  </si>
  <si>
    <t>165 qrterly</t>
  </si>
  <si>
    <t>558/4</t>
  </si>
  <si>
    <t>Mobile Phones</t>
  </si>
  <si>
    <t xml:space="preserve">51.25 pcm </t>
  </si>
  <si>
    <t>Fuel</t>
  </si>
  <si>
    <t>Purchases</t>
  </si>
  <si>
    <t>560/1</t>
  </si>
  <si>
    <t>Vehicles</t>
  </si>
  <si>
    <t>560/2</t>
  </si>
  <si>
    <t>Machinery</t>
  </si>
  <si>
    <t>560/3</t>
  </si>
  <si>
    <t>Play Equipment</t>
  </si>
  <si>
    <t>560/4</t>
  </si>
  <si>
    <t>Seats</t>
  </si>
  <si>
    <t>Donated seat</t>
  </si>
  <si>
    <t>560/5</t>
  </si>
  <si>
    <t>Bins</t>
  </si>
  <si>
    <t>560/6</t>
  </si>
  <si>
    <t>Dog bins</t>
  </si>
  <si>
    <t>560/7</t>
  </si>
  <si>
    <t>Tennis Court</t>
  </si>
  <si>
    <t>560/8</t>
  </si>
  <si>
    <t>560/9</t>
  </si>
  <si>
    <t>Trees/hedges</t>
  </si>
  <si>
    <t>560/10</t>
  </si>
  <si>
    <t>Plants</t>
  </si>
  <si>
    <t>Summer bedding</t>
  </si>
  <si>
    <t>560/11</t>
  </si>
  <si>
    <t>Tools</t>
  </si>
  <si>
    <t>560/12</t>
  </si>
  <si>
    <t>Skatepark</t>
  </si>
  <si>
    <t>560/14</t>
  </si>
  <si>
    <t>Gates &amp; Fencing</t>
  </si>
  <si>
    <t>560/15</t>
  </si>
  <si>
    <t>Wardens Workshop</t>
  </si>
  <si>
    <t>surface</t>
  </si>
  <si>
    <t>560/16</t>
  </si>
  <si>
    <t>Materials</t>
  </si>
  <si>
    <t>560/20</t>
  </si>
  <si>
    <t>Maintenance</t>
  </si>
  <si>
    <t>561/1</t>
  </si>
  <si>
    <t>561/2</t>
  </si>
  <si>
    <t>561/3</t>
  </si>
  <si>
    <t>561/4</t>
  </si>
  <si>
    <t>Tennis Courts</t>
  </si>
  <si>
    <t>561/5</t>
  </si>
  <si>
    <t>561/6</t>
  </si>
  <si>
    <t>561/7</t>
  </si>
  <si>
    <t>Churchyard</t>
  </si>
  <si>
    <t>561/8</t>
  </si>
  <si>
    <t>561/9</t>
  </si>
  <si>
    <t>Canal</t>
  </si>
  <si>
    <t>561/10</t>
  </si>
  <si>
    <t>561/11</t>
  </si>
  <si>
    <t>Weed Control</t>
  </si>
  <si>
    <t>561/12</t>
  </si>
  <si>
    <t>Fencing/gates</t>
  </si>
  <si>
    <t>561/13</t>
  </si>
  <si>
    <t>Town Signs</t>
  </si>
  <si>
    <t>561/14</t>
  </si>
  <si>
    <t>Building Maintenance</t>
  </si>
  <si>
    <t>561/15</t>
  </si>
  <si>
    <t>Burma Star Maintenance</t>
  </si>
  <si>
    <t>561/16</t>
  </si>
  <si>
    <t>Contingency store</t>
  </si>
  <si>
    <t>561/17</t>
  </si>
  <si>
    <t>Demolition stand</t>
  </si>
  <si>
    <t>561/18</t>
  </si>
  <si>
    <t>Toilets</t>
  </si>
  <si>
    <t>563/1</t>
  </si>
  <si>
    <t>Cleaning</t>
  </si>
  <si>
    <t>245pm</t>
  </si>
  <si>
    <t>563/2</t>
  </si>
  <si>
    <t>100 qrterly</t>
  </si>
  <si>
    <t>563/3</t>
  </si>
  <si>
    <t>960 6mthly</t>
  </si>
  <si>
    <t>563/4</t>
  </si>
  <si>
    <t>Servicing/Maintenance</t>
  </si>
  <si>
    <t>Temporary toilets</t>
  </si>
  <si>
    <t>563/5</t>
  </si>
  <si>
    <t>Grant</t>
  </si>
  <si>
    <t>Renewal contribution</t>
  </si>
  <si>
    <t>Project Contingency</t>
  </si>
  <si>
    <t>Skate park</t>
  </si>
  <si>
    <t>Projects</t>
  </si>
  <si>
    <t>Cemetery Expenditure</t>
  </si>
  <si>
    <t>758/1</t>
  </si>
  <si>
    <t>Water</t>
  </si>
  <si>
    <t>170 6mthly</t>
  </si>
  <si>
    <t>758/2</t>
  </si>
  <si>
    <t>Cemetery Tax</t>
  </si>
  <si>
    <t>Cemetery Maintenance</t>
  </si>
  <si>
    <t>Mapping</t>
  </si>
  <si>
    <t>Cemetery Lodge</t>
  </si>
  <si>
    <t>762/1</t>
  </si>
  <si>
    <t>Lodge Letting Fees</t>
  </si>
  <si>
    <t>48pcm</t>
  </si>
  <si>
    <t>762/2</t>
  </si>
  <si>
    <t>Renewals contribution</t>
  </si>
  <si>
    <t>Recreation Review Expenditure</t>
  </si>
  <si>
    <t>Recreation Review</t>
  </si>
  <si>
    <t>2200/1</t>
  </si>
  <si>
    <t>Tuck Shop (Renewal)</t>
  </si>
  <si>
    <t>2200/2</t>
  </si>
  <si>
    <t>ISI</t>
  </si>
  <si>
    <t>OPEN SPACES EXPENDITURE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</si>
</sst>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&quot;£&quot;#,##0.00;[Red]&quot;£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3" tint="0.39998000860214233"/>
      <name val="Arial"/>
      <family val="2"/>
    </font>
    <font>
      <b/>
      <sz val="10"/>
      <color rgb="FF00B050"/>
      <name val="Arial"/>
      <family val="2"/>
    </font>
    <font>
      <b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/>
    </xf>
    <xf numFmtId="0" fontId="3" fillId="2" borderId="8" xfId="0" applyFont="1" applyFill="1" applyBorder="1"/>
    <xf numFmtId="164" fontId="1" fillId="2" borderId="9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0" xfId="0" applyFont="1" applyBorder="1"/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/>
    <xf numFmtId="164" fontId="1" fillId="0" borderId="14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3" fillId="0" borderId="0" xfId="0" applyFont="1" applyFill="1" applyBorder="1"/>
    <xf numFmtId="164" fontId="8" fillId="0" borderId="1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 wrapText="1"/>
    </xf>
    <xf numFmtId="9" fontId="4" fillId="0" borderId="15" xfId="15" applyFont="1" applyFill="1" applyBorder="1" applyAlignment="1">
      <alignment horizontal="right" wrapText="1"/>
    </xf>
    <xf numFmtId="164" fontId="1" fillId="0" borderId="14" xfId="0" applyNumberFormat="1" applyFont="1" applyBorder="1" applyAlignment="1">
      <alignment horizontal="right" wrapText="1"/>
    </xf>
    <xf numFmtId="164" fontId="9" fillId="0" borderId="15" xfId="0" applyNumberFormat="1" applyFont="1" applyBorder="1" applyAlignment="1">
      <alignment horizontal="right" wrapText="1"/>
    </xf>
    <xf numFmtId="164" fontId="10" fillId="0" borderId="15" xfId="0" applyNumberFormat="1" applyFont="1" applyFill="1" applyBorder="1" applyAlignment="1">
      <alignment horizontal="right"/>
    </xf>
    <xf numFmtId="164" fontId="11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9" fontId="4" fillId="0" borderId="18" xfId="15" applyFont="1" applyFill="1" applyBorder="1" applyAlignment="1">
      <alignment horizontal="right" wrapText="1"/>
    </xf>
    <xf numFmtId="0" fontId="12" fillId="0" borderId="0" xfId="0" applyFont="1" applyBorder="1"/>
    <xf numFmtId="164" fontId="1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4" fontId="13" fillId="0" borderId="16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/>
    <xf numFmtId="164" fontId="3" fillId="0" borderId="21" xfId="0" applyNumberFormat="1" applyFont="1" applyFill="1" applyBorder="1"/>
    <xf numFmtId="164" fontId="8" fillId="0" borderId="22" xfId="0" applyNumberFormat="1" applyFont="1" applyFill="1" applyBorder="1" applyAlignment="1">
      <alignment horizontal="right"/>
    </xf>
    <xf numFmtId="9" fontId="4" fillId="0" borderId="22" xfId="15" applyFont="1" applyFill="1" applyBorder="1" applyAlignment="1">
      <alignment horizontal="right" wrapText="1"/>
    </xf>
    <xf numFmtId="164" fontId="7" fillId="0" borderId="23" xfId="0" applyNumberFormat="1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/>
    <xf numFmtId="164" fontId="3" fillId="0" borderId="18" xfId="0" applyNumberFormat="1" applyFont="1" applyFill="1" applyBorder="1" applyAlignment="1">
      <alignment horizontal="right"/>
    </xf>
    <xf numFmtId="164" fontId="10" fillId="0" borderId="25" xfId="0" applyNumberFormat="1" applyFont="1" applyFill="1" applyBorder="1" applyAlignment="1">
      <alignment horizontal="right"/>
    </xf>
    <xf numFmtId="9" fontId="4" fillId="0" borderId="17" xfId="15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left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/>
    </xf>
    <xf numFmtId="0" fontId="3" fillId="2" borderId="29" xfId="0" applyFont="1" applyFill="1" applyBorder="1"/>
    <xf numFmtId="164" fontId="8" fillId="2" borderId="30" xfId="0" applyNumberFormat="1" applyFont="1" applyFill="1" applyBorder="1" applyAlignment="1">
      <alignment horizontal="right"/>
    </xf>
    <xf numFmtId="164" fontId="3" fillId="2" borderId="29" xfId="0" applyNumberFormat="1" applyFont="1" applyFill="1" applyBorder="1" applyAlignment="1">
      <alignment horizontal="right"/>
    </xf>
    <xf numFmtId="164" fontId="3" fillId="2" borderId="31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11" fillId="2" borderId="26" xfId="0" applyNumberFormat="1" applyFont="1" applyFill="1" applyBorder="1" applyAlignment="1">
      <alignment horizontal="left" wrapText="1"/>
    </xf>
    <xf numFmtId="164" fontId="14" fillId="0" borderId="15" xfId="0" applyNumberFormat="1" applyFont="1" applyBorder="1" applyAlignment="1">
      <alignment horizontal="right" wrapText="1"/>
    </xf>
    <xf numFmtId="164" fontId="15" fillId="0" borderId="15" xfId="0" applyNumberFormat="1" applyFont="1" applyFill="1" applyBorder="1" applyAlignment="1">
      <alignment horizontal="right"/>
    </xf>
    <xf numFmtId="164" fontId="16" fillId="0" borderId="15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Border="1" applyAlignment="1">
      <alignment horizontal="left" wrapText="1"/>
    </xf>
    <xf numFmtId="164" fontId="1" fillId="0" borderId="14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5" fontId="7" fillId="0" borderId="16" xfId="0" applyNumberFormat="1" applyFont="1" applyFill="1" applyBorder="1" applyAlignment="1">
      <alignment horizontal="left" wrapText="1"/>
    </xf>
    <xf numFmtId="164" fontId="5" fillId="0" borderId="16" xfId="0" applyNumberFormat="1" applyFont="1" applyBorder="1" applyAlignment="1">
      <alignment horizontal="left" wrapText="1"/>
    </xf>
    <xf numFmtId="0" fontId="3" fillId="0" borderId="25" xfId="0" applyFont="1" applyFill="1" applyBorder="1"/>
    <xf numFmtId="0" fontId="3" fillId="0" borderId="21" xfId="0" applyFont="1" applyFill="1" applyBorder="1"/>
    <xf numFmtId="164" fontId="15" fillId="0" borderId="32" xfId="0" applyNumberFormat="1" applyFont="1" applyFill="1" applyBorder="1" applyAlignment="1">
      <alignment horizontal="right"/>
    </xf>
    <xf numFmtId="9" fontId="4" fillId="0" borderId="32" xfId="15" applyFont="1" applyFill="1" applyBorder="1" applyAlignment="1">
      <alignment horizontal="right" wrapText="1"/>
    </xf>
    <xf numFmtId="164" fontId="11" fillId="0" borderId="16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8" fillId="0" borderId="27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horizontal="left"/>
    </xf>
    <xf numFmtId="0" fontId="12" fillId="0" borderId="15" xfId="0" applyFont="1" applyBorder="1"/>
    <xf numFmtId="164" fontId="5" fillId="0" borderId="34" xfId="0" applyNumberFormat="1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/>
    </xf>
    <xf numFmtId="0" fontId="3" fillId="0" borderId="35" xfId="0" applyFont="1" applyFill="1" applyBorder="1"/>
    <xf numFmtId="164" fontId="3" fillId="0" borderId="32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164" fontId="11" fillId="0" borderId="36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2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left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37" xfId="0" applyNumberFormat="1" applyFont="1" applyFill="1" applyBorder="1" applyAlignment="1">
      <alignment horizontal="right"/>
    </xf>
    <xf numFmtId="0" fontId="12" fillId="0" borderId="0" xfId="0" applyFont="1" applyFill="1" applyBorder="1"/>
    <xf numFmtId="164" fontId="5" fillId="0" borderId="37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left"/>
    </xf>
    <xf numFmtId="0" fontId="5" fillId="0" borderId="14" xfId="0" applyFont="1" applyFill="1" applyBorder="1"/>
    <xf numFmtId="164" fontId="4" fillId="0" borderId="14" xfId="0" applyNumberFormat="1" applyFont="1" applyFill="1" applyBorder="1" applyAlignment="1">
      <alignment horizontal="right"/>
    </xf>
    <xf numFmtId="164" fontId="11" fillId="0" borderId="34" xfId="0" applyNumberFormat="1" applyFont="1" applyFill="1" applyBorder="1" applyAlignment="1">
      <alignment horizontal="left" wrapText="1"/>
    </xf>
    <xf numFmtId="0" fontId="3" fillId="0" borderId="38" xfId="0" applyFont="1" applyFill="1" applyBorder="1"/>
    <xf numFmtId="164" fontId="3" fillId="0" borderId="39" xfId="0" applyNumberFormat="1" applyFont="1" applyFill="1" applyBorder="1"/>
    <xf numFmtId="164" fontId="8" fillId="0" borderId="39" xfId="0" applyNumberFormat="1" applyFont="1" applyFill="1" applyBorder="1" applyAlignment="1">
      <alignment horizontal="right"/>
    </xf>
    <xf numFmtId="9" fontId="4" fillId="0" borderId="39" xfId="15" applyFont="1" applyFill="1" applyBorder="1" applyAlignment="1">
      <alignment horizontal="right" wrapText="1"/>
    </xf>
    <xf numFmtId="164" fontId="7" fillId="0" borderId="40" xfId="0" applyNumberFormat="1" applyFont="1" applyFill="1" applyBorder="1" applyAlignment="1">
      <alignment horizontal="left" wrapText="1"/>
    </xf>
    <xf numFmtId="164" fontId="15" fillId="0" borderId="3" xfId="0" applyNumberFormat="1" applyFont="1" applyFill="1" applyBorder="1" applyAlignment="1">
      <alignment horizontal="right"/>
    </xf>
    <xf numFmtId="9" fontId="4" fillId="0" borderId="3" xfId="15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view="pageLayout" workbookViewId="0" topLeftCell="A1">
      <selection activeCell="I9" sqref="I9"/>
    </sheetView>
  </sheetViews>
  <sheetFormatPr defaultColWidth="9.140625" defaultRowHeight="15"/>
  <cols>
    <col min="2" max="2" width="27.140625" style="0" customWidth="1"/>
    <col min="3" max="7" width="12.7109375" style="0" customWidth="1"/>
    <col min="8" max="8" width="8.28125" style="0" customWidth="1"/>
    <col min="9" max="9" width="21.8515625" style="0" customWidth="1"/>
    <col min="10" max="10" width="9.140625" style="0" customWidth="1"/>
  </cols>
  <sheetData>
    <row r="1" spans="1:9" ht="39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7" t="s">
        <v>8</v>
      </c>
    </row>
    <row r="2" spans="1:9" ht="15.75">
      <c r="A2" s="8" t="s">
        <v>9</v>
      </c>
      <c r="B2" s="9"/>
      <c r="C2" s="10"/>
      <c r="D2" s="11"/>
      <c r="E2" s="12"/>
      <c r="F2" s="11"/>
      <c r="G2" s="11"/>
      <c r="H2" s="13"/>
      <c r="I2" s="14"/>
    </row>
    <row r="3" spans="1:9" ht="15">
      <c r="A3" s="15">
        <v>412</v>
      </c>
      <c r="B3" s="16" t="s">
        <v>10</v>
      </c>
      <c r="C3" s="17">
        <f>SUM(C4:C5)</f>
        <v>0</v>
      </c>
      <c r="D3" s="18">
        <f>SUM(D4:D5)</f>
        <v>0</v>
      </c>
      <c r="E3" s="17">
        <f>SUM(E4:E5)</f>
        <v>0</v>
      </c>
      <c r="F3" s="17">
        <f>SUM(F4:F5)</f>
        <v>0</v>
      </c>
      <c r="G3" s="19">
        <f>SUM(C3-F3)</f>
        <v>0</v>
      </c>
      <c r="H3" s="20"/>
      <c r="I3" s="21"/>
    </row>
    <row r="4" spans="1:9" ht="15">
      <c r="A4" s="22" t="s">
        <v>11</v>
      </c>
      <c r="B4" s="23" t="s">
        <v>12</v>
      </c>
      <c r="C4" s="24">
        <v>0</v>
      </c>
      <c r="D4" s="25">
        <v>0</v>
      </c>
      <c r="E4" s="24">
        <v>0</v>
      </c>
      <c r="F4" s="24">
        <f>SUM(D4:E4)</f>
        <v>0</v>
      </c>
      <c r="G4" s="26">
        <f aca="true" t="shared" si="0" ref="G4:G16">SUM(C4-F4)</f>
        <v>0</v>
      </c>
      <c r="H4" s="27"/>
      <c r="I4" s="21"/>
    </row>
    <row r="5" spans="1:9" ht="15">
      <c r="A5" s="22" t="s">
        <v>13</v>
      </c>
      <c r="B5" s="23" t="s">
        <v>14</v>
      </c>
      <c r="C5" s="28">
        <v>0</v>
      </c>
      <c r="D5" s="25">
        <v>0</v>
      </c>
      <c r="E5" s="28">
        <v>0</v>
      </c>
      <c r="F5" s="24">
        <f>SUM(D5:E5)</f>
        <v>0</v>
      </c>
      <c r="G5" s="26">
        <f t="shared" si="0"/>
        <v>0</v>
      </c>
      <c r="H5" s="29"/>
      <c r="I5" s="21"/>
    </row>
    <row r="6" spans="1:9" ht="15">
      <c r="A6" s="15">
        <v>421</v>
      </c>
      <c r="B6" s="30" t="s">
        <v>15</v>
      </c>
      <c r="C6" s="31">
        <v>0</v>
      </c>
      <c r="D6" s="32">
        <v>0</v>
      </c>
      <c r="E6" s="31">
        <v>0</v>
      </c>
      <c r="F6" s="17">
        <f>SUM(D6:E6)</f>
        <v>0</v>
      </c>
      <c r="G6" s="19">
        <f t="shared" si="0"/>
        <v>0</v>
      </c>
      <c r="H6" s="29"/>
      <c r="I6" s="21" t="s">
        <v>16</v>
      </c>
    </row>
    <row r="7" spans="1:9" ht="15">
      <c r="A7" s="15">
        <v>430</v>
      </c>
      <c r="B7" s="16" t="s">
        <v>17</v>
      </c>
      <c r="C7" s="33">
        <f>SUM(C8:C14)</f>
        <v>4700</v>
      </c>
      <c r="D7" s="18">
        <f>SUM(D8:D14)</f>
        <v>650</v>
      </c>
      <c r="E7" s="33">
        <f>SUM(E8:E14)</f>
        <v>4050</v>
      </c>
      <c r="F7" s="33">
        <f>SUM(F8:F14)</f>
        <v>4700</v>
      </c>
      <c r="G7" s="19">
        <f t="shared" si="0"/>
        <v>0</v>
      </c>
      <c r="H7" s="34">
        <f aca="true" t="shared" si="1" ref="H7:H13">(D7/C7)</f>
        <v>0.13829787234042554</v>
      </c>
      <c r="I7" s="21"/>
    </row>
    <row r="8" spans="1:9" ht="15">
      <c r="A8" s="22" t="s">
        <v>18</v>
      </c>
      <c r="B8" s="23" t="s">
        <v>19</v>
      </c>
      <c r="C8" s="28">
        <v>325</v>
      </c>
      <c r="D8" s="25">
        <v>0</v>
      </c>
      <c r="E8" s="28">
        <v>325</v>
      </c>
      <c r="F8" s="24">
        <f aca="true" t="shared" si="2" ref="F8:F16">SUM(D8:E8)</f>
        <v>325</v>
      </c>
      <c r="G8" s="26">
        <f t="shared" si="0"/>
        <v>0</v>
      </c>
      <c r="H8" s="34"/>
      <c r="I8" s="21"/>
    </row>
    <row r="9" spans="1:9" ht="15">
      <c r="A9" s="22" t="s">
        <v>20</v>
      </c>
      <c r="B9" s="23" t="s">
        <v>21</v>
      </c>
      <c r="C9" s="28">
        <v>1855</v>
      </c>
      <c r="D9" s="25">
        <v>0</v>
      </c>
      <c r="E9" s="28">
        <v>1855</v>
      </c>
      <c r="F9" s="24">
        <f t="shared" si="2"/>
        <v>1855</v>
      </c>
      <c r="G9" s="26">
        <f t="shared" si="0"/>
        <v>0</v>
      </c>
      <c r="H9" s="34">
        <f t="shared" si="1"/>
        <v>0</v>
      </c>
      <c r="I9" s="21"/>
    </row>
    <row r="10" spans="1:9" ht="15">
      <c r="A10" s="22" t="s">
        <v>22</v>
      </c>
      <c r="B10" s="23" t="s">
        <v>23</v>
      </c>
      <c r="C10" s="28">
        <v>1190</v>
      </c>
      <c r="D10" s="25">
        <v>0</v>
      </c>
      <c r="E10" s="28">
        <v>1190</v>
      </c>
      <c r="F10" s="24">
        <f t="shared" si="2"/>
        <v>1190</v>
      </c>
      <c r="G10" s="26">
        <f t="shared" si="0"/>
        <v>0</v>
      </c>
      <c r="H10" s="34">
        <f t="shared" si="1"/>
        <v>0</v>
      </c>
      <c r="I10" s="21"/>
    </row>
    <row r="11" spans="1:9" ht="15">
      <c r="A11" s="22" t="s">
        <v>24</v>
      </c>
      <c r="B11" s="23" t="s">
        <v>25</v>
      </c>
      <c r="C11" s="28">
        <v>180</v>
      </c>
      <c r="D11" s="25">
        <v>0</v>
      </c>
      <c r="E11" s="28">
        <v>180</v>
      </c>
      <c r="F11" s="24">
        <f t="shared" si="2"/>
        <v>180</v>
      </c>
      <c r="G11" s="26">
        <f t="shared" si="0"/>
        <v>0</v>
      </c>
      <c r="H11" s="34">
        <f t="shared" si="1"/>
        <v>0</v>
      </c>
      <c r="I11" s="21"/>
    </row>
    <row r="12" spans="1:9" ht="15">
      <c r="A12" s="22" t="s">
        <v>26</v>
      </c>
      <c r="B12" s="23" t="s">
        <v>27</v>
      </c>
      <c r="C12" s="35">
        <v>1000</v>
      </c>
      <c r="D12" s="25">
        <v>500</v>
      </c>
      <c r="E12" s="35">
        <v>500</v>
      </c>
      <c r="F12" s="24">
        <f t="shared" si="2"/>
        <v>1000</v>
      </c>
      <c r="G12" s="26">
        <f t="shared" si="0"/>
        <v>0</v>
      </c>
      <c r="H12" s="34">
        <f t="shared" si="1"/>
        <v>0.5</v>
      </c>
      <c r="I12" s="21" t="s">
        <v>28</v>
      </c>
    </row>
    <row r="13" spans="1:9" ht="15">
      <c r="A13" s="22" t="s">
        <v>29</v>
      </c>
      <c r="B13" s="23" t="s">
        <v>30</v>
      </c>
      <c r="C13" s="35">
        <v>150</v>
      </c>
      <c r="D13" s="25">
        <v>150</v>
      </c>
      <c r="E13" s="35">
        <v>0</v>
      </c>
      <c r="F13" s="24">
        <f t="shared" si="2"/>
        <v>150</v>
      </c>
      <c r="G13" s="26">
        <f t="shared" si="0"/>
        <v>0</v>
      </c>
      <c r="H13" s="34">
        <f t="shared" si="1"/>
        <v>1</v>
      </c>
      <c r="I13" s="21"/>
    </row>
    <row r="14" spans="1:9" ht="15">
      <c r="A14" s="22" t="s">
        <v>31</v>
      </c>
      <c r="B14" s="23" t="s">
        <v>14</v>
      </c>
      <c r="C14" s="35">
        <v>0</v>
      </c>
      <c r="D14" s="25">
        <v>0</v>
      </c>
      <c r="E14" s="35">
        <v>0</v>
      </c>
      <c r="F14" s="24">
        <f t="shared" si="2"/>
        <v>0</v>
      </c>
      <c r="G14" s="26">
        <f t="shared" si="0"/>
        <v>0</v>
      </c>
      <c r="H14" s="36"/>
      <c r="I14" s="21"/>
    </row>
    <row r="15" spans="1:9" ht="15">
      <c r="A15" s="15">
        <v>431</v>
      </c>
      <c r="B15" s="16" t="s">
        <v>32</v>
      </c>
      <c r="C15" s="31">
        <v>0</v>
      </c>
      <c r="D15" s="32">
        <v>69742.9</v>
      </c>
      <c r="E15" s="31">
        <v>0</v>
      </c>
      <c r="F15" s="17">
        <f t="shared" si="2"/>
        <v>69742.9</v>
      </c>
      <c r="G15" s="37">
        <f>SUM(C15-F15)</f>
        <v>-69742.9</v>
      </c>
      <c r="H15" s="29"/>
      <c r="I15" s="38"/>
    </row>
    <row r="16" spans="1:9" ht="15">
      <c r="A16" s="15">
        <v>432</v>
      </c>
      <c r="B16" s="16" t="s">
        <v>33</v>
      </c>
      <c r="C16" s="31">
        <v>0</v>
      </c>
      <c r="D16" s="32">
        <v>0</v>
      </c>
      <c r="E16" s="31">
        <v>0</v>
      </c>
      <c r="F16" s="17">
        <f t="shared" si="2"/>
        <v>0</v>
      </c>
      <c r="G16" s="39">
        <f t="shared" si="0"/>
        <v>0</v>
      </c>
      <c r="H16" s="34"/>
      <c r="I16" s="21"/>
    </row>
    <row r="17" spans="1:9" ht="15">
      <c r="A17" s="22"/>
      <c r="B17" s="23"/>
      <c r="C17" s="40">
        <f>SUM(C3+C6+C7+C16)</f>
        <v>4700</v>
      </c>
      <c r="D17" s="40">
        <f>D3+D6+D7+D15+D16</f>
        <v>70392.9</v>
      </c>
      <c r="E17" s="40">
        <f>SUM(E3+E6+E7+E16)</f>
        <v>4050</v>
      </c>
      <c r="F17" s="40">
        <f>SUM(F3+F6+F7+F15+F16)</f>
        <v>74442.9</v>
      </c>
      <c r="G17" s="41">
        <f>SUM(C17-F17)</f>
        <v>-69742.9</v>
      </c>
      <c r="H17" s="42">
        <f aca="true" t="shared" si="3" ref="H17">(D17/C17)</f>
        <v>14.977212765957445</v>
      </c>
      <c r="I17" s="21"/>
    </row>
    <row r="18" spans="1:9" ht="15">
      <c r="A18" s="22"/>
      <c r="B18" s="43" t="s">
        <v>34</v>
      </c>
      <c r="C18" s="28"/>
      <c r="D18" s="32"/>
      <c r="E18" s="28"/>
      <c r="F18" s="28"/>
      <c r="G18" s="44"/>
      <c r="H18" s="45"/>
      <c r="I18" s="21"/>
    </row>
    <row r="19" spans="1:9" ht="15">
      <c r="A19" s="15">
        <v>626</v>
      </c>
      <c r="B19" s="16" t="s">
        <v>35</v>
      </c>
      <c r="C19" s="31">
        <v>4500</v>
      </c>
      <c r="D19" s="32">
        <v>5344</v>
      </c>
      <c r="E19" s="31">
        <v>0</v>
      </c>
      <c r="F19" s="17">
        <f aca="true" t="shared" si="4" ref="F19:F20">SUM(D19:E19)</f>
        <v>5344</v>
      </c>
      <c r="G19" s="37">
        <f aca="true" t="shared" si="5" ref="G19:G20">SUM(C19-F19)</f>
        <v>-844</v>
      </c>
      <c r="H19" s="34">
        <f aca="true" t="shared" si="6" ref="H19:H21">(D19/C19)</f>
        <v>1.1875555555555555</v>
      </c>
      <c r="I19" s="21"/>
    </row>
    <row r="20" spans="1:9" ht="15">
      <c r="A20" s="15">
        <v>630</v>
      </c>
      <c r="B20" s="16" t="s">
        <v>36</v>
      </c>
      <c r="C20" s="31">
        <v>6000</v>
      </c>
      <c r="D20" s="32">
        <v>2000</v>
      </c>
      <c r="E20" s="31">
        <v>4000</v>
      </c>
      <c r="F20" s="17">
        <f t="shared" si="4"/>
        <v>6000</v>
      </c>
      <c r="G20" s="39">
        <f t="shared" si="5"/>
        <v>0</v>
      </c>
      <c r="H20" s="34">
        <f t="shared" si="6"/>
        <v>0.3333333333333333</v>
      </c>
      <c r="I20" s="38" t="s">
        <v>37</v>
      </c>
    </row>
    <row r="21" spans="1:9" ht="15">
      <c r="A21" s="22"/>
      <c r="B21" s="16" t="s">
        <v>38</v>
      </c>
      <c r="C21" s="46">
        <f>SUM(C19:C20)</f>
        <v>10500</v>
      </c>
      <c r="D21" s="40">
        <f>SUM(D19:D20)</f>
        <v>7344</v>
      </c>
      <c r="E21" s="46">
        <f>SUM(E19:E20)</f>
        <v>4000</v>
      </c>
      <c r="F21" s="47">
        <f>SUM(F19:F20)</f>
        <v>11344</v>
      </c>
      <c r="G21" s="48">
        <f>SUM(C21-F21)</f>
        <v>-844</v>
      </c>
      <c r="H21" s="42">
        <f t="shared" si="6"/>
        <v>0.6994285714285714</v>
      </c>
      <c r="I21" s="38"/>
    </row>
    <row r="22" spans="1:9" ht="15">
      <c r="A22" s="22"/>
      <c r="B22" s="16"/>
      <c r="C22" s="31"/>
      <c r="D22" s="32"/>
      <c r="E22" s="31"/>
      <c r="F22" s="31"/>
      <c r="G22" s="31"/>
      <c r="H22" s="49"/>
      <c r="I22" s="38"/>
    </row>
    <row r="23" spans="1:9" ht="15">
      <c r="A23" s="22"/>
      <c r="B23" s="43" t="s">
        <v>39</v>
      </c>
      <c r="C23" s="28"/>
      <c r="D23" s="32"/>
      <c r="E23" s="28"/>
      <c r="F23" s="28"/>
      <c r="G23" s="44"/>
      <c r="H23" s="45"/>
      <c r="I23" s="21"/>
    </row>
    <row r="24" spans="1:9" ht="15">
      <c r="A24" s="15">
        <v>2000</v>
      </c>
      <c r="B24" s="16" t="s">
        <v>40</v>
      </c>
      <c r="C24" s="32">
        <f>SUM(C25:C26)</f>
        <v>0</v>
      </c>
      <c r="D24" s="32">
        <f>SUM(D25:D26)</f>
        <v>0</v>
      </c>
      <c r="E24" s="32">
        <f aca="true" t="shared" si="7" ref="E24:F24">SUM(E25:E26)</f>
        <v>0</v>
      </c>
      <c r="F24" s="32">
        <f t="shared" si="7"/>
        <v>0</v>
      </c>
      <c r="G24" s="19">
        <f aca="true" t="shared" si="8" ref="G24:G27">SUM(C24-F24)</f>
        <v>0</v>
      </c>
      <c r="H24" s="34"/>
      <c r="I24" s="38"/>
    </row>
    <row r="25" spans="1:9" ht="15">
      <c r="A25" s="22" t="s">
        <v>41</v>
      </c>
      <c r="B25" s="23" t="s">
        <v>42</v>
      </c>
      <c r="C25" s="28">
        <v>0</v>
      </c>
      <c r="D25" s="25">
        <v>0</v>
      </c>
      <c r="E25" s="28">
        <v>0</v>
      </c>
      <c r="F25" s="24">
        <f aca="true" t="shared" si="9" ref="F25:F26">SUM(D25:E25)</f>
        <v>0</v>
      </c>
      <c r="G25" s="26">
        <f t="shared" si="8"/>
        <v>0</v>
      </c>
      <c r="H25" s="34"/>
      <c r="I25" s="50"/>
    </row>
    <row r="26" spans="1:9" ht="15">
      <c r="A26" s="51" t="s">
        <v>43</v>
      </c>
      <c r="B26" s="52" t="s">
        <v>44</v>
      </c>
      <c r="C26" s="24">
        <v>0</v>
      </c>
      <c r="D26" s="53">
        <v>0</v>
      </c>
      <c r="E26" s="24">
        <v>0</v>
      </c>
      <c r="F26" s="24">
        <f t="shared" si="9"/>
        <v>0</v>
      </c>
      <c r="G26" s="26">
        <f t="shared" si="8"/>
        <v>0</v>
      </c>
      <c r="H26" s="54"/>
      <c r="I26" s="55"/>
    </row>
    <row r="27" spans="1:9" ht="15.75" thickBot="1">
      <c r="A27" s="56">
        <v>216</v>
      </c>
      <c r="B27" s="30" t="s">
        <v>45</v>
      </c>
      <c r="C27" s="17">
        <v>0</v>
      </c>
      <c r="D27" s="57">
        <v>0</v>
      </c>
      <c r="E27" s="17">
        <v>0</v>
      </c>
      <c r="F27" s="17">
        <f>SUM(D27:E27)</f>
        <v>0</v>
      </c>
      <c r="G27" s="19">
        <f t="shared" si="8"/>
        <v>0</v>
      </c>
      <c r="H27" s="58"/>
      <c r="I27" s="59"/>
    </row>
    <row r="28" spans="1:9" ht="15.75" thickBot="1">
      <c r="A28" s="60"/>
      <c r="B28" s="61" t="s">
        <v>38</v>
      </c>
      <c r="C28" s="62">
        <f>SUM(C24+C27)</f>
        <v>0</v>
      </c>
      <c r="D28" s="62">
        <f>D24+D27</f>
        <v>0</v>
      </c>
      <c r="E28" s="62">
        <f>SUM(E24+E27)</f>
        <v>0</v>
      </c>
      <c r="F28" s="62">
        <f>SUM(F24+F27)</f>
        <v>0</v>
      </c>
      <c r="G28" s="63">
        <f>SUM(C28-F28)</f>
        <v>0</v>
      </c>
      <c r="H28" s="64"/>
      <c r="I28" s="65"/>
    </row>
    <row r="29" spans="1:9" ht="15.75" thickTop="1">
      <c r="A29" s="66"/>
      <c r="B29" s="67"/>
      <c r="C29" s="17"/>
      <c r="D29" s="57"/>
      <c r="E29" s="17"/>
      <c r="F29" s="17"/>
      <c r="G29" s="19">
        <f aca="true" t="shared" si="10" ref="G29">SUM(C29-D29)</f>
        <v>0</v>
      </c>
      <c r="H29" s="27"/>
      <c r="I29" s="59"/>
    </row>
    <row r="30" spans="1:9" ht="15.75" thickBot="1">
      <c r="A30" s="128" t="s">
        <v>46</v>
      </c>
      <c r="B30" s="129"/>
      <c r="C30" s="68">
        <f>C17+C21+C28</f>
        <v>15200</v>
      </c>
      <c r="D30" s="68">
        <f>D17+D21+D28</f>
        <v>77736.9</v>
      </c>
      <c r="E30" s="68">
        <f>E17+E21+E28</f>
        <v>8050</v>
      </c>
      <c r="F30" s="68">
        <f>F17+F21+F28</f>
        <v>85786.9</v>
      </c>
      <c r="G30" s="69">
        <f>SUM(C30-F30)</f>
        <v>-70586.9</v>
      </c>
      <c r="H30" s="70">
        <f aca="true" t="shared" si="11" ref="H30">(D30/C30)</f>
        <v>5.114269736842105</v>
      </c>
      <c r="I30" s="71"/>
    </row>
    <row r="31" spans="1:9" ht="39" thickBot="1">
      <c r="A31" s="1" t="s">
        <v>0</v>
      </c>
      <c r="B31" s="2" t="s">
        <v>1</v>
      </c>
      <c r="C31" s="3" t="s">
        <v>47</v>
      </c>
      <c r="D31" s="4" t="s">
        <v>48</v>
      </c>
      <c r="E31" s="5" t="s">
        <v>49</v>
      </c>
      <c r="F31" s="4" t="s">
        <v>50</v>
      </c>
      <c r="G31" s="4" t="s">
        <v>6</v>
      </c>
      <c r="H31" s="72" t="s">
        <v>7</v>
      </c>
      <c r="I31" s="7"/>
    </row>
    <row r="32" spans="1:9" ht="16.5" thickBot="1">
      <c r="A32" s="73" t="s">
        <v>51</v>
      </c>
      <c r="B32" s="74"/>
      <c r="C32" s="75"/>
      <c r="D32" s="76"/>
      <c r="E32" s="77"/>
      <c r="F32" s="76"/>
      <c r="G32" s="76"/>
      <c r="H32" s="78"/>
      <c r="I32" s="79"/>
    </row>
    <row r="33" spans="1:9" ht="15">
      <c r="A33" s="15">
        <v>551</v>
      </c>
      <c r="B33" s="16" t="s">
        <v>10</v>
      </c>
      <c r="C33" s="33">
        <v>0</v>
      </c>
      <c r="D33" s="32">
        <v>0</v>
      </c>
      <c r="E33" s="33">
        <v>0</v>
      </c>
      <c r="F33" s="33">
        <f>SUM(D33:E33)</f>
        <v>0</v>
      </c>
      <c r="G33" s="19">
        <f>SUM(C33-F33)</f>
        <v>0</v>
      </c>
      <c r="H33" s="80"/>
      <c r="I33" s="38"/>
    </row>
    <row r="34" spans="1:9" ht="15">
      <c r="A34" s="15">
        <v>552</v>
      </c>
      <c r="B34" s="16" t="s">
        <v>52</v>
      </c>
      <c r="C34" s="31">
        <f>SUM(C35:C39)</f>
        <v>1100</v>
      </c>
      <c r="D34" s="31">
        <f>SUM(D35:D39)</f>
        <v>149.15</v>
      </c>
      <c r="E34" s="31">
        <f>SUM(E35:E39)</f>
        <v>1000</v>
      </c>
      <c r="F34" s="31">
        <f>SUM(F35:F39)</f>
        <v>1149.15</v>
      </c>
      <c r="G34" s="81">
        <f aca="true" t="shared" si="12" ref="G34:G40">SUM(C34-F34)</f>
        <v>-49.15000000000009</v>
      </c>
      <c r="H34" s="34">
        <f aca="true" t="shared" si="13" ref="H34:H59">(D34/C34)</f>
        <v>0.1355909090909091</v>
      </c>
      <c r="I34" s="21"/>
    </row>
    <row r="35" spans="1:9" ht="15">
      <c r="A35" s="22" t="s">
        <v>53</v>
      </c>
      <c r="B35" s="23" t="s">
        <v>54</v>
      </c>
      <c r="C35" s="35">
        <v>900</v>
      </c>
      <c r="D35" s="25">
        <v>0</v>
      </c>
      <c r="E35" s="35">
        <v>900</v>
      </c>
      <c r="F35" s="35">
        <f>SUM(D35:E35)</f>
        <v>900</v>
      </c>
      <c r="G35" s="26">
        <f t="shared" si="12"/>
        <v>0</v>
      </c>
      <c r="H35" s="34">
        <f t="shared" si="13"/>
        <v>0</v>
      </c>
      <c r="I35" s="21"/>
    </row>
    <row r="36" spans="1:9" ht="15">
      <c r="A36" s="22" t="s">
        <v>55</v>
      </c>
      <c r="B36" s="23" t="s">
        <v>56</v>
      </c>
      <c r="C36" s="28">
        <v>100</v>
      </c>
      <c r="D36" s="25">
        <v>149.15</v>
      </c>
      <c r="E36" s="24">
        <v>0</v>
      </c>
      <c r="F36" s="35">
        <f aca="true" t="shared" si="14" ref="F36:F42">SUM(D36:E36)</f>
        <v>149.15</v>
      </c>
      <c r="G36" s="82">
        <f t="shared" si="12"/>
        <v>-49.150000000000006</v>
      </c>
      <c r="H36" s="34">
        <f t="shared" si="13"/>
        <v>1.4915</v>
      </c>
      <c r="I36" s="21"/>
    </row>
    <row r="37" spans="1:9" ht="15">
      <c r="A37" s="22" t="s">
        <v>57</v>
      </c>
      <c r="B37" s="23" t="s">
        <v>58</v>
      </c>
      <c r="C37" s="28">
        <v>70</v>
      </c>
      <c r="D37" s="25">
        <v>0</v>
      </c>
      <c r="E37" s="28">
        <v>70</v>
      </c>
      <c r="F37" s="35">
        <f t="shared" si="14"/>
        <v>70</v>
      </c>
      <c r="G37" s="26">
        <f t="shared" si="12"/>
        <v>0</v>
      </c>
      <c r="H37" s="34">
        <f t="shared" si="13"/>
        <v>0</v>
      </c>
      <c r="I37" s="21"/>
    </row>
    <row r="38" spans="1:9" ht="15">
      <c r="A38" s="22" t="s">
        <v>59</v>
      </c>
      <c r="B38" s="23" t="s">
        <v>60</v>
      </c>
      <c r="C38" s="28">
        <v>0</v>
      </c>
      <c r="D38" s="25">
        <v>0</v>
      </c>
      <c r="E38" s="28">
        <v>0</v>
      </c>
      <c r="F38" s="35">
        <f t="shared" si="14"/>
        <v>0</v>
      </c>
      <c r="G38" s="26">
        <f t="shared" si="12"/>
        <v>0</v>
      </c>
      <c r="H38" s="34"/>
      <c r="I38" s="21"/>
    </row>
    <row r="39" spans="1:9" ht="15">
      <c r="A39" s="22" t="s">
        <v>61</v>
      </c>
      <c r="B39" s="23" t="s">
        <v>62</v>
      </c>
      <c r="C39" s="28">
        <v>30</v>
      </c>
      <c r="D39" s="25">
        <v>0</v>
      </c>
      <c r="E39" s="28">
        <v>30</v>
      </c>
      <c r="F39" s="35">
        <f t="shared" si="14"/>
        <v>30</v>
      </c>
      <c r="G39" s="26">
        <f t="shared" si="12"/>
        <v>0</v>
      </c>
      <c r="H39" s="34">
        <f t="shared" si="13"/>
        <v>0</v>
      </c>
      <c r="I39" s="21"/>
    </row>
    <row r="40" spans="1:9" ht="15">
      <c r="A40" s="15">
        <v>554</v>
      </c>
      <c r="B40" s="16" t="s">
        <v>63</v>
      </c>
      <c r="C40" s="31">
        <v>4250</v>
      </c>
      <c r="D40" s="57">
        <v>2158.14</v>
      </c>
      <c r="E40" s="31">
        <v>0</v>
      </c>
      <c r="F40" s="33">
        <f t="shared" si="14"/>
        <v>2158.14</v>
      </c>
      <c r="G40" s="83">
        <f t="shared" si="12"/>
        <v>2091.86</v>
      </c>
      <c r="H40" s="34">
        <f t="shared" si="13"/>
        <v>0.5077976470588235</v>
      </c>
      <c r="I40" s="84"/>
    </row>
    <row r="41" spans="1:9" ht="15">
      <c r="A41" s="15">
        <v>555</v>
      </c>
      <c r="B41" s="16" t="s">
        <v>64</v>
      </c>
      <c r="C41" s="31">
        <v>690</v>
      </c>
      <c r="D41" s="32">
        <v>536.46</v>
      </c>
      <c r="E41" s="31">
        <v>0</v>
      </c>
      <c r="F41" s="33">
        <f t="shared" si="14"/>
        <v>536.46</v>
      </c>
      <c r="G41" s="83">
        <f>SUM(C41-F41)</f>
        <v>153.53999999999996</v>
      </c>
      <c r="H41" s="34">
        <f t="shared" si="13"/>
        <v>0.7774782608695653</v>
      </c>
      <c r="I41" s="84"/>
    </row>
    <row r="42" spans="1:9" ht="15">
      <c r="A42" s="15">
        <v>556</v>
      </c>
      <c r="B42" s="16" t="s">
        <v>65</v>
      </c>
      <c r="C42" s="31">
        <v>900</v>
      </c>
      <c r="D42" s="32">
        <v>0</v>
      </c>
      <c r="E42" s="31">
        <v>900</v>
      </c>
      <c r="F42" s="33">
        <f t="shared" si="14"/>
        <v>900</v>
      </c>
      <c r="G42" s="19">
        <f aca="true" t="shared" si="15" ref="G42:G59">SUM(C42-F42)</f>
        <v>0</v>
      </c>
      <c r="H42" s="34">
        <f t="shared" si="13"/>
        <v>0</v>
      </c>
      <c r="I42" s="21" t="s">
        <v>66</v>
      </c>
    </row>
    <row r="43" spans="1:9" ht="15">
      <c r="A43" s="15">
        <v>558</v>
      </c>
      <c r="B43" s="16" t="s">
        <v>67</v>
      </c>
      <c r="C43" s="31">
        <f>SUM(C44:C47)</f>
        <v>4650</v>
      </c>
      <c r="D43" s="31">
        <f>SUM(D44:D47)</f>
        <v>1447.86</v>
      </c>
      <c r="E43" s="31">
        <f>SUM(E44:E47)</f>
        <v>3202.1400000000003</v>
      </c>
      <c r="F43" s="31">
        <f>SUM(F44:F47)</f>
        <v>4650</v>
      </c>
      <c r="G43" s="19">
        <f t="shared" si="15"/>
        <v>0</v>
      </c>
      <c r="H43" s="34">
        <f t="shared" si="13"/>
        <v>0.31136774193548383</v>
      </c>
      <c r="I43" s="21"/>
    </row>
    <row r="44" spans="1:9" ht="15">
      <c r="A44" s="22" t="s">
        <v>68</v>
      </c>
      <c r="B44" s="23" t="s">
        <v>17</v>
      </c>
      <c r="C44" s="28">
        <v>2300</v>
      </c>
      <c r="D44" s="25">
        <v>1150</v>
      </c>
      <c r="E44" s="28">
        <v>1150</v>
      </c>
      <c r="F44" s="35">
        <f aca="true" t="shared" si="16" ref="F44:F59">SUM(D44:E44)</f>
        <v>2300</v>
      </c>
      <c r="G44" s="26">
        <f t="shared" si="15"/>
        <v>0</v>
      </c>
      <c r="H44" s="34">
        <f t="shared" si="13"/>
        <v>0.5</v>
      </c>
      <c r="I44" s="21" t="s">
        <v>69</v>
      </c>
    </row>
    <row r="45" spans="1:9" ht="15">
      <c r="A45" s="22" t="s">
        <v>70</v>
      </c>
      <c r="B45" s="23" t="s">
        <v>71</v>
      </c>
      <c r="C45" s="28">
        <v>950</v>
      </c>
      <c r="D45" s="25">
        <v>0</v>
      </c>
      <c r="E45" s="28">
        <v>950</v>
      </c>
      <c r="F45" s="35">
        <f t="shared" si="16"/>
        <v>950</v>
      </c>
      <c r="G45" s="26">
        <f t="shared" si="15"/>
        <v>0</v>
      </c>
      <c r="H45" s="34">
        <f t="shared" si="13"/>
        <v>0</v>
      </c>
      <c r="I45" s="21" t="s">
        <v>72</v>
      </c>
    </row>
    <row r="46" spans="1:9" ht="15">
      <c r="A46" s="51" t="s">
        <v>73</v>
      </c>
      <c r="B46" s="52" t="s">
        <v>74</v>
      </c>
      <c r="C46" s="24">
        <v>750</v>
      </c>
      <c r="D46" s="53">
        <v>84.08</v>
      </c>
      <c r="E46" s="24">
        <v>665.92</v>
      </c>
      <c r="F46" s="85">
        <f t="shared" si="16"/>
        <v>750</v>
      </c>
      <c r="G46" s="26">
        <f t="shared" si="15"/>
        <v>0</v>
      </c>
      <c r="H46" s="34">
        <f t="shared" si="13"/>
        <v>0.11210666666666666</v>
      </c>
      <c r="I46" s="59" t="s">
        <v>75</v>
      </c>
    </row>
    <row r="47" spans="1:9" ht="15">
      <c r="A47" s="22" t="s">
        <v>76</v>
      </c>
      <c r="B47" s="23" t="s">
        <v>77</v>
      </c>
      <c r="C47" s="28">
        <v>650</v>
      </c>
      <c r="D47" s="25">
        <v>213.78</v>
      </c>
      <c r="E47" s="28">
        <v>436.22</v>
      </c>
      <c r="F47" s="35">
        <f t="shared" si="16"/>
        <v>650</v>
      </c>
      <c r="G47" s="26">
        <f t="shared" si="15"/>
        <v>0</v>
      </c>
      <c r="H47" s="34">
        <f t="shared" si="13"/>
        <v>0.3288923076923077</v>
      </c>
      <c r="I47" s="21" t="s">
        <v>78</v>
      </c>
    </row>
    <row r="48" spans="1:9" ht="15">
      <c r="A48" s="15">
        <v>559</v>
      </c>
      <c r="B48" s="16" t="s">
        <v>79</v>
      </c>
      <c r="C48" s="86">
        <v>3750</v>
      </c>
      <c r="D48" s="32">
        <v>1229.42</v>
      </c>
      <c r="E48" s="86">
        <v>2520.58</v>
      </c>
      <c r="F48" s="33">
        <f t="shared" si="16"/>
        <v>3750</v>
      </c>
      <c r="G48" s="19">
        <f t="shared" si="15"/>
        <v>0</v>
      </c>
      <c r="H48" s="34">
        <f t="shared" si="13"/>
        <v>0.3278453333333334</v>
      </c>
      <c r="I48" s="21"/>
    </row>
    <row r="49" spans="1:9" ht="15">
      <c r="A49" s="15">
        <v>560</v>
      </c>
      <c r="B49" s="16" t="s">
        <v>80</v>
      </c>
      <c r="C49" s="31">
        <f>SUM(C50:C66)</f>
        <v>5050</v>
      </c>
      <c r="D49" s="31">
        <f>SUM(D50:D66)</f>
        <v>1544.4499999999998</v>
      </c>
      <c r="E49" s="31">
        <f>SUM(E50:E66)</f>
        <v>3580.55</v>
      </c>
      <c r="F49" s="31">
        <f>SUM(F50:F66)</f>
        <v>5125</v>
      </c>
      <c r="G49" s="81">
        <f t="shared" si="15"/>
        <v>-75</v>
      </c>
      <c r="H49" s="34">
        <f t="shared" si="13"/>
        <v>0.30583168316831677</v>
      </c>
      <c r="I49" s="21"/>
    </row>
    <row r="50" spans="1:9" ht="15">
      <c r="A50" s="22" t="s">
        <v>81</v>
      </c>
      <c r="B50" s="23" t="s">
        <v>82</v>
      </c>
      <c r="C50" s="28">
        <v>0</v>
      </c>
      <c r="D50" s="25">
        <v>0</v>
      </c>
      <c r="E50" s="28">
        <v>0</v>
      </c>
      <c r="F50" s="35">
        <f t="shared" si="16"/>
        <v>0</v>
      </c>
      <c r="G50" s="26">
        <f t="shared" si="15"/>
        <v>0</v>
      </c>
      <c r="H50" s="34"/>
      <c r="I50" s="21"/>
    </row>
    <row r="51" spans="1:9" ht="15">
      <c r="A51" s="22" t="s">
        <v>83</v>
      </c>
      <c r="B51" s="23" t="s">
        <v>84</v>
      </c>
      <c r="C51" s="28">
        <v>250</v>
      </c>
      <c r="D51" s="25">
        <v>40.57</v>
      </c>
      <c r="E51" s="28">
        <v>209.43</v>
      </c>
      <c r="F51" s="35">
        <f t="shared" si="16"/>
        <v>250</v>
      </c>
      <c r="G51" s="26">
        <f t="shared" si="15"/>
        <v>0</v>
      </c>
      <c r="H51" s="34">
        <f t="shared" si="13"/>
        <v>0.16228</v>
      </c>
      <c r="I51" s="21"/>
    </row>
    <row r="52" spans="1:9" ht="15">
      <c r="A52" s="22" t="s">
        <v>85</v>
      </c>
      <c r="B52" s="23" t="s">
        <v>86</v>
      </c>
      <c r="C52" s="28">
        <v>250</v>
      </c>
      <c r="D52" s="25">
        <v>0</v>
      </c>
      <c r="E52" s="28">
        <v>250</v>
      </c>
      <c r="F52" s="35">
        <f t="shared" si="16"/>
        <v>250</v>
      </c>
      <c r="G52" s="26">
        <f t="shared" si="15"/>
        <v>0</v>
      </c>
      <c r="H52" s="34">
        <f t="shared" si="13"/>
        <v>0</v>
      </c>
      <c r="I52" s="21"/>
    </row>
    <row r="53" spans="1:9" ht="15">
      <c r="A53" s="22" t="s">
        <v>87</v>
      </c>
      <c r="B53" s="23" t="s">
        <v>88</v>
      </c>
      <c r="C53" s="28">
        <v>0</v>
      </c>
      <c r="D53" s="25">
        <v>0</v>
      </c>
      <c r="E53" s="28">
        <v>0</v>
      </c>
      <c r="F53" s="35">
        <f t="shared" si="16"/>
        <v>0</v>
      </c>
      <c r="G53" s="26">
        <f t="shared" si="15"/>
        <v>0</v>
      </c>
      <c r="H53" s="34"/>
      <c r="I53" s="21" t="s">
        <v>89</v>
      </c>
    </row>
    <row r="54" spans="1:9" ht="15">
      <c r="A54" s="22" t="s">
        <v>90</v>
      </c>
      <c r="B54" s="23" t="s">
        <v>91</v>
      </c>
      <c r="C54" s="28">
        <v>0</v>
      </c>
      <c r="D54" s="25">
        <v>0</v>
      </c>
      <c r="E54" s="28">
        <v>0</v>
      </c>
      <c r="F54" s="35">
        <f t="shared" si="16"/>
        <v>0</v>
      </c>
      <c r="G54" s="26">
        <f t="shared" si="15"/>
        <v>0</v>
      </c>
      <c r="H54" s="34"/>
      <c r="I54" s="21"/>
    </row>
    <row r="55" spans="1:9" ht="15">
      <c r="A55" s="22" t="s">
        <v>92</v>
      </c>
      <c r="B55" s="23" t="s">
        <v>93</v>
      </c>
      <c r="C55" s="28">
        <v>0</v>
      </c>
      <c r="D55" s="25">
        <v>75</v>
      </c>
      <c r="E55" s="28">
        <v>0</v>
      </c>
      <c r="F55" s="35">
        <f t="shared" si="16"/>
        <v>75</v>
      </c>
      <c r="G55" s="82">
        <f t="shared" si="15"/>
        <v>-75</v>
      </c>
      <c r="H55" s="34"/>
      <c r="I55" s="21"/>
    </row>
    <row r="56" spans="1:9" ht="15">
      <c r="A56" s="22" t="s">
        <v>94</v>
      </c>
      <c r="B56" s="23" t="s">
        <v>95</v>
      </c>
      <c r="C56" s="28">
        <v>0</v>
      </c>
      <c r="D56" s="25">
        <v>0</v>
      </c>
      <c r="E56" s="28">
        <v>0</v>
      </c>
      <c r="F56" s="35">
        <f t="shared" si="16"/>
        <v>0</v>
      </c>
      <c r="G56" s="26">
        <f t="shared" si="15"/>
        <v>0</v>
      </c>
      <c r="H56" s="34"/>
      <c r="I56" s="21"/>
    </row>
    <row r="57" spans="1:9" ht="15">
      <c r="A57" s="22" t="s">
        <v>96</v>
      </c>
      <c r="B57" s="23" t="s">
        <v>12</v>
      </c>
      <c r="C57" s="85">
        <v>200</v>
      </c>
      <c r="D57" s="25">
        <v>0</v>
      </c>
      <c r="E57" s="85">
        <v>200</v>
      </c>
      <c r="F57" s="35">
        <f t="shared" si="16"/>
        <v>200</v>
      </c>
      <c r="G57" s="26">
        <f t="shared" si="15"/>
        <v>0</v>
      </c>
      <c r="H57" s="34">
        <f t="shared" si="13"/>
        <v>0</v>
      </c>
      <c r="I57" s="21"/>
    </row>
    <row r="58" spans="1:9" ht="15">
      <c r="A58" s="22" t="s">
        <v>97</v>
      </c>
      <c r="B58" s="23" t="s">
        <v>98</v>
      </c>
      <c r="C58" s="24">
        <v>100</v>
      </c>
      <c r="D58" s="25">
        <v>0</v>
      </c>
      <c r="E58" s="24">
        <v>100</v>
      </c>
      <c r="F58" s="35">
        <f t="shared" si="16"/>
        <v>100</v>
      </c>
      <c r="G58" s="26">
        <f t="shared" si="15"/>
        <v>0</v>
      </c>
      <c r="H58" s="34">
        <f t="shared" si="13"/>
        <v>0</v>
      </c>
      <c r="I58" s="21"/>
    </row>
    <row r="59" spans="1:9" ht="15">
      <c r="A59" s="22" t="s">
        <v>99</v>
      </c>
      <c r="B59" s="23" t="s">
        <v>100</v>
      </c>
      <c r="C59" s="28">
        <v>1650</v>
      </c>
      <c r="D59" s="25">
        <v>877.97</v>
      </c>
      <c r="E59" s="28">
        <v>772.03</v>
      </c>
      <c r="F59" s="35">
        <f t="shared" si="16"/>
        <v>1650</v>
      </c>
      <c r="G59" s="26">
        <f t="shared" si="15"/>
        <v>0</v>
      </c>
      <c r="H59" s="34">
        <f t="shared" si="13"/>
        <v>0.5321030303030303</v>
      </c>
      <c r="I59" s="84" t="s">
        <v>101</v>
      </c>
    </row>
    <row r="60" ht="15.75" thickBot="1"/>
    <row r="61" spans="1:9" ht="39" thickBot="1">
      <c r="A61" s="1" t="s">
        <v>0</v>
      </c>
      <c r="B61" s="2" t="s">
        <v>1</v>
      </c>
      <c r="C61" s="3" t="s">
        <v>47</v>
      </c>
      <c r="D61" s="4" t="s">
        <v>48</v>
      </c>
      <c r="E61" s="5" t="s">
        <v>49</v>
      </c>
      <c r="F61" s="4" t="s">
        <v>50</v>
      </c>
      <c r="G61" s="4" t="s">
        <v>6</v>
      </c>
      <c r="H61" s="6" t="s">
        <v>7</v>
      </c>
      <c r="I61" s="7"/>
    </row>
    <row r="62" spans="1:9" ht="15">
      <c r="A62" s="22" t="s">
        <v>102</v>
      </c>
      <c r="B62" s="23" t="s">
        <v>103</v>
      </c>
      <c r="C62" s="35">
        <v>750</v>
      </c>
      <c r="D62" s="25">
        <v>0</v>
      </c>
      <c r="E62" s="35">
        <v>750</v>
      </c>
      <c r="F62" s="35">
        <f aca="true" t="shared" si="17" ref="F62:F89">SUM(D62:E62)</f>
        <v>750</v>
      </c>
      <c r="G62" s="26">
        <f aca="true" t="shared" si="18" ref="G62:G89">SUM(C62-F62)</f>
        <v>0</v>
      </c>
      <c r="H62" s="34">
        <f aca="true" t="shared" si="19" ref="H62:H89">(D62/C62)</f>
        <v>0</v>
      </c>
      <c r="I62" s="84"/>
    </row>
    <row r="63" spans="1:9" ht="15">
      <c r="A63" s="22" t="s">
        <v>104</v>
      </c>
      <c r="B63" s="23" t="s">
        <v>105</v>
      </c>
      <c r="C63" s="28">
        <v>500</v>
      </c>
      <c r="D63" s="25">
        <v>0</v>
      </c>
      <c r="E63" s="28">
        <v>500</v>
      </c>
      <c r="F63" s="35">
        <f t="shared" si="17"/>
        <v>500</v>
      </c>
      <c r="G63" s="26">
        <f t="shared" si="18"/>
        <v>0</v>
      </c>
      <c r="H63" s="34">
        <f t="shared" si="19"/>
        <v>0</v>
      </c>
      <c r="I63" s="21"/>
    </row>
    <row r="64" spans="1:9" ht="15">
      <c r="A64" s="22" t="s">
        <v>106</v>
      </c>
      <c r="B64" s="23" t="s">
        <v>107</v>
      </c>
      <c r="C64" s="28">
        <v>0</v>
      </c>
      <c r="D64" s="25">
        <v>0</v>
      </c>
      <c r="E64" s="28">
        <v>0</v>
      </c>
      <c r="F64" s="35">
        <f t="shared" si="17"/>
        <v>0</v>
      </c>
      <c r="G64" s="26">
        <f t="shared" si="18"/>
        <v>0</v>
      </c>
      <c r="H64" s="34"/>
      <c r="I64" s="21"/>
    </row>
    <row r="65" spans="1:9" ht="15">
      <c r="A65" s="22" t="s">
        <v>108</v>
      </c>
      <c r="B65" s="23" t="s">
        <v>109</v>
      </c>
      <c r="C65" s="28">
        <v>100</v>
      </c>
      <c r="D65" s="25">
        <v>0</v>
      </c>
      <c r="E65" s="28">
        <v>100</v>
      </c>
      <c r="F65" s="35">
        <f t="shared" si="17"/>
        <v>100</v>
      </c>
      <c r="G65" s="26">
        <f t="shared" si="18"/>
        <v>0</v>
      </c>
      <c r="H65" s="34">
        <f t="shared" si="19"/>
        <v>0</v>
      </c>
      <c r="I65" s="21" t="s">
        <v>110</v>
      </c>
    </row>
    <row r="66" spans="1:9" ht="15">
      <c r="A66" s="22" t="s">
        <v>111</v>
      </c>
      <c r="B66" s="23" t="s">
        <v>112</v>
      </c>
      <c r="C66" s="28">
        <v>1250</v>
      </c>
      <c r="D66" s="25">
        <v>550.91</v>
      </c>
      <c r="E66" s="28">
        <v>699.09</v>
      </c>
      <c r="F66" s="35">
        <f t="shared" si="17"/>
        <v>1250</v>
      </c>
      <c r="G66" s="26">
        <f t="shared" si="18"/>
        <v>0</v>
      </c>
      <c r="H66" s="34">
        <f t="shared" si="19"/>
        <v>0.44072799999999995</v>
      </c>
      <c r="I66" s="21"/>
    </row>
    <row r="67" spans="1:9" ht="15">
      <c r="A67" s="22" t="s">
        <v>113</v>
      </c>
      <c r="B67" s="23" t="s">
        <v>14</v>
      </c>
      <c r="C67" s="85">
        <v>150</v>
      </c>
      <c r="D67" s="25">
        <v>12.66</v>
      </c>
      <c r="E67" s="85">
        <v>137.34</v>
      </c>
      <c r="F67" s="35">
        <f t="shared" si="17"/>
        <v>150</v>
      </c>
      <c r="G67" s="26">
        <f t="shared" si="18"/>
        <v>0</v>
      </c>
      <c r="H67" s="34">
        <f t="shared" si="19"/>
        <v>0.0844</v>
      </c>
      <c r="I67" s="84"/>
    </row>
    <row r="68" spans="1:9" ht="15">
      <c r="A68" s="15">
        <v>561</v>
      </c>
      <c r="B68" s="16" t="s">
        <v>114</v>
      </c>
      <c r="C68" s="31">
        <f>SUM(C69:C86)</f>
        <v>7725</v>
      </c>
      <c r="D68" s="31">
        <f>SUM(D69:D86)</f>
        <v>408.1</v>
      </c>
      <c r="E68" s="31">
        <f>SUM(E69:E86)</f>
        <v>7316.9</v>
      </c>
      <c r="F68" s="31">
        <f>SUM(F69:F86)</f>
        <v>7725</v>
      </c>
      <c r="G68" s="19">
        <f t="shared" si="18"/>
        <v>0</v>
      </c>
      <c r="H68" s="34">
        <f t="shared" si="19"/>
        <v>0.0528284789644013</v>
      </c>
      <c r="I68" s="21"/>
    </row>
    <row r="69" spans="1:9" ht="15">
      <c r="A69" s="22" t="s">
        <v>115</v>
      </c>
      <c r="B69" s="23" t="s">
        <v>82</v>
      </c>
      <c r="C69" s="28">
        <v>1500</v>
      </c>
      <c r="D69" s="25">
        <v>0</v>
      </c>
      <c r="E69" s="28">
        <v>1500</v>
      </c>
      <c r="F69" s="35">
        <f t="shared" si="17"/>
        <v>1500</v>
      </c>
      <c r="G69" s="26">
        <f t="shared" si="18"/>
        <v>0</v>
      </c>
      <c r="H69" s="34">
        <f t="shared" si="19"/>
        <v>0</v>
      </c>
      <c r="I69" s="84"/>
    </row>
    <row r="70" spans="1:9" ht="15">
      <c r="A70" s="22" t="s">
        <v>116</v>
      </c>
      <c r="B70" s="23" t="s">
        <v>84</v>
      </c>
      <c r="C70" s="85">
        <v>1000</v>
      </c>
      <c r="D70" s="25">
        <v>408.1</v>
      </c>
      <c r="E70" s="85">
        <v>591.9</v>
      </c>
      <c r="F70" s="35">
        <f t="shared" si="17"/>
        <v>1000</v>
      </c>
      <c r="G70" s="26">
        <f t="shared" si="18"/>
        <v>0</v>
      </c>
      <c r="H70" s="34">
        <f t="shared" si="19"/>
        <v>0.4081</v>
      </c>
      <c r="I70" s="87"/>
    </row>
    <row r="71" spans="1:9" ht="15">
      <c r="A71" s="22" t="s">
        <v>117</v>
      </c>
      <c r="B71" s="23" t="s">
        <v>86</v>
      </c>
      <c r="C71" s="28">
        <v>200</v>
      </c>
      <c r="D71" s="25">
        <v>0</v>
      </c>
      <c r="E71" s="28">
        <v>200</v>
      </c>
      <c r="F71" s="35">
        <f t="shared" si="17"/>
        <v>200</v>
      </c>
      <c r="G71" s="26">
        <f t="shared" si="18"/>
        <v>0</v>
      </c>
      <c r="H71" s="34">
        <f t="shared" si="19"/>
        <v>0</v>
      </c>
      <c r="I71" s="21"/>
    </row>
    <row r="72" spans="1:9" ht="15">
      <c r="A72" s="22" t="s">
        <v>118</v>
      </c>
      <c r="B72" s="23" t="s">
        <v>119</v>
      </c>
      <c r="C72" s="28">
        <v>350</v>
      </c>
      <c r="D72" s="25">
        <v>0</v>
      </c>
      <c r="E72" s="28">
        <v>350</v>
      </c>
      <c r="F72" s="35">
        <f t="shared" si="17"/>
        <v>350</v>
      </c>
      <c r="G72" s="26">
        <f t="shared" si="18"/>
        <v>0</v>
      </c>
      <c r="H72" s="34">
        <f t="shared" si="19"/>
        <v>0</v>
      </c>
      <c r="I72" s="21"/>
    </row>
    <row r="73" spans="1:9" ht="15">
      <c r="A73" s="22" t="s">
        <v>120</v>
      </c>
      <c r="B73" s="23" t="s">
        <v>88</v>
      </c>
      <c r="C73" s="28">
        <v>350</v>
      </c>
      <c r="D73" s="25">
        <v>0</v>
      </c>
      <c r="E73" s="28">
        <v>350</v>
      </c>
      <c r="F73" s="35">
        <f t="shared" si="17"/>
        <v>350</v>
      </c>
      <c r="G73" s="26">
        <f t="shared" si="18"/>
        <v>0</v>
      </c>
      <c r="H73" s="34">
        <f t="shared" si="19"/>
        <v>0</v>
      </c>
      <c r="I73" s="21"/>
    </row>
    <row r="74" spans="1:9" ht="15">
      <c r="A74" s="22" t="s">
        <v>121</v>
      </c>
      <c r="B74" s="23" t="s">
        <v>91</v>
      </c>
      <c r="C74" s="28">
        <v>75</v>
      </c>
      <c r="D74" s="25">
        <v>0</v>
      </c>
      <c r="E74" s="28">
        <v>75</v>
      </c>
      <c r="F74" s="35">
        <f t="shared" si="17"/>
        <v>75</v>
      </c>
      <c r="G74" s="26">
        <f t="shared" si="18"/>
        <v>0</v>
      </c>
      <c r="H74" s="34">
        <f t="shared" si="19"/>
        <v>0</v>
      </c>
      <c r="I74" s="21"/>
    </row>
    <row r="75" spans="1:9" ht="15">
      <c r="A75" s="22" t="s">
        <v>122</v>
      </c>
      <c r="B75" s="23" t="s">
        <v>123</v>
      </c>
      <c r="C75" s="35">
        <v>250</v>
      </c>
      <c r="D75" s="25">
        <v>0</v>
      </c>
      <c r="E75" s="35">
        <v>250</v>
      </c>
      <c r="F75" s="35">
        <f t="shared" si="17"/>
        <v>250</v>
      </c>
      <c r="G75" s="26">
        <f t="shared" si="18"/>
        <v>0</v>
      </c>
      <c r="H75" s="34">
        <f t="shared" si="19"/>
        <v>0</v>
      </c>
      <c r="I75" s="21"/>
    </row>
    <row r="76" spans="1:9" ht="15">
      <c r="A76" s="22" t="s">
        <v>124</v>
      </c>
      <c r="B76" s="23" t="s">
        <v>12</v>
      </c>
      <c r="C76" s="24">
        <v>750</v>
      </c>
      <c r="D76" s="25">
        <v>0</v>
      </c>
      <c r="E76" s="24">
        <v>750</v>
      </c>
      <c r="F76" s="35">
        <f t="shared" si="17"/>
        <v>750</v>
      </c>
      <c r="G76" s="26">
        <f t="shared" si="18"/>
        <v>0</v>
      </c>
      <c r="H76" s="34">
        <f t="shared" si="19"/>
        <v>0</v>
      </c>
      <c r="I76" s="21"/>
    </row>
    <row r="77" spans="1:9" ht="15">
      <c r="A77" s="22" t="s">
        <v>125</v>
      </c>
      <c r="B77" s="23" t="s">
        <v>126</v>
      </c>
      <c r="C77" s="24">
        <v>0</v>
      </c>
      <c r="D77" s="25">
        <v>0</v>
      </c>
      <c r="E77" s="24">
        <v>0</v>
      </c>
      <c r="F77" s="35">
        <f t="shared" si="17"/>
        <v>0</v>
      </c>
      <c r="G77" s="26">
        <f t="shared" si="18"/>
        <v>0</v>
      </c>
      <c r="H77" s="34"/>
      <c r="I77" s="21"/>
    </row>
    <row r="78" spans="1:9" ht="15">
      <c r="A78" s="22" t="s">
        <v>127</v>
      </c>
      <c r="B78" s="23" t="s">
        <v>98</v>
      </c>
      <c r="C78" s="35">
        <v>1000</v>
      </c>
      <c r="D78" s="25">
        <v>0</v>
      </c>
      <c r="E78" s="35">
        <v>1000</v>
      </c>
      <c r="F78" s="35">
        <f t="shared" si="17"/>
        <v>1000</v>
      </c>
      <c r="G78" s="26">
        <f t="shared" si="18"/>
        <v>0</v>
      </c>
      <c r="H78" s="34">
        <f t="shared" si="19"/>
        <v>0</v>
      </c>
      <c r="I78" s="84"/>
    </row>
    <row r="79" spans="1:9" ht="15">
      <c r="A79" s="22" t="s">
        <v>128</v>
      </c>
      <c r="B79" s="23" t="s">
        <v>129</v>
      </c>
      <c r="C79" s="24">
        <v>600</v>
      </c>
      <c r="D79" s="25">
        <v>0</v>
      </c>
      <c r="E79" s="24">
        <v>600</v>
      </c>
      <c r="F79" s="35">
        <f t="shared" si="17"/>
        <v>600</v>
      </c>
      <c r="G79" s="26">
        <f t="shared" si="18"/>
        <v>0</v>
      </c>
      <c r="H79" s="34">
        <f t="shared" si="19"/>
        <v>0</v>
      </c>
      <c r="I79" s="21"/>
    </row>
    <row r="80" spans="1:9" ht="15">
      <c r="A80" s="22" t="s">
        <v>130</v>
      </c>
      <c r="B80" s="23" t="s">
        <v>131</v>
      </c>
      <c r="C80" s="28">
        <v>500</v>
      </c>
      <c r="D80" s="25">
        <v>0</v>
      </c>
      <c r="E80" s="28">
        <v>500</v>
      </c>
      <c r="F80" s="35">
        <f t="shared" si="17"/>
        <v>500</v>
      </c>
      <c r="G80" s="26">
        <f t="shared" si="18"/>
        <v>0</v>
      </c>
      <c r="H80" s="34">
        <f t="shared" si="19"/>
        <v>0</v>
      </c>
      <c r="I80" s="21"/>
    </row>
    <row r="81" spans="1:9" ht="15">
      <c r="A81" s="22" t="s">
        <v>132</v>
      </c>
      <c r="B81" s="23" t="s">
        <v>133</v>
      </c>
      <c r="C81" s="35">
        <v>100</v>
      </c>
      <c r="D81" s="25">
        <v>0</v>
      </c>
      <c r="E81" s="35">
        <v>100</v>
      </c>
      <c r="F81" s="35">
        <f t="shared" si="17"/>
        <v>100</v>
      </c>
      <c r="G81" s="26">
        <f t="shared" si="18"/>
        <v>0</v>
      </c>
      <c r="H81" s="34">
        <f t="shared" si="19"/>
        <v>0</v>
      </c>
      <c r="I81" s="21"/>
    </row>
    <row r="82" spans="1:9" ht="15">
      <c r="A82" s="22" t="s">
        <v>134</v>
      </c>
      <c r="B82" s="23" t="s">
        <v>135</v>
      </c>
      <c r="C82" s="28">
        <v>200</v>
      </c>
      <c r="D82" s="25">
        <v>0</v>
      </c>
      <c r="E82" s="28">
        <v>200</v>
      </c>
      <c r="F82" s="35">
        <f t="shared" si="17"/>
        <v>200</v>
      </c>
      <c r="G82" s="26">
        <f t="shared" si="18"/>
        <v>0</v>
      </c>
      <c r="H82" s="34">
        <f t="shared" si="19"/>
        <v>0</v>
      </c>
      <c r="I82" s="21"/>
    </row>
    <row r="83" spans="1:9" ht="15">
      <c r="A83" s="22" t="s">
        <v>136</v>
      </c>
      <c r="B83" s="23" t="s">
        <v>137</v>
      </c>
      <c r="C83" s="28">
        <v>100</v>
      </c>
      <c r="D83" s="25">
        <v>0</v>
      </c>
      <c r="E83" s="28">
        <v>100</v>
      </c>
      <c r="F83" s="35">
        <f t="shared" si="17"/>
        <v>100</v>
      </c>
      <c r="G83" s="26">
        <f t="shared" si="18"/>
        <v>0</v>
      </c>
      <c r="H83" s="34">
        <f t="shared" si="19"/>
        <v>0</v>
      </c>
      <c r="I83" s="21"/>
    </row>
    <row r="84" spans="1:9" ht="15">
      <c r="A84" s="22" t="s">
        <v>138</v>
      </c>
      <c r="B84" s="23" t="s">
        <v>139</v>
      </c>
      <c r="C84" s="28">
        <v>250</v>
      </c>
      <c r="D84" s="25">
        <v>0</v>
      </c>
      <c r="E84" s="28">
        <v>250</v>
      </c>
      <c r="F84" s="35">
        <f t="shared" si="17"/>
        <v>250</v>
      </c>
      <c r="G84" s="26">
        <f t="shared" si="18"/>
        <v>0</v>
      </c>
      <c r="H84" s="34">
        <f t="shared" si="19"/>
        <v>0</v>
      </c>
      <c r="I84" s="21"/>
    </row>
    <row r="85" spans="1:9" ht="15">
      <c r="A85" s="22" t="s">
        <v>140</v>
      </c>
      <c r="B85" s="23" t="s">
        <v>14</v>
      </c>
      <c r="C85" s="28">
        <v>500</v>
      </c>
      <c r="D85" s="25">
        <v>0</v>
      </c>
      <c r="E85" s="28">
        <v>500</v>
      </c>
      <c r="F85" s="35">
        <f t="shared" si="17"/>
        <v>500</v>
      </c>
      <c r="G85" s="26">
        <f t="shared" si="18"/>
        <v>0</v>
      </c>
      <c r="H85" s="34">
        <f t="shared" si="19"/>
        <v>0</v>
      </c>
      <c r="I85" s="21" t="s">
        <v>141</v>
      </c>
    </row>
    <row r="86" spans="1:9" ht="15">
      <c r="A86" s="22" t="s">
        <v>142</v>
      </c>
      <c r="B86" s="23" t="s">
        <v>105</v>
      </c>
      <c r="C86" s="28">
        <v>0</v>
      </c>
      <c r="D86" s="25">
        <v>0</v>
      </c>
      <c r="E86" s="28">
        <v>0</v>
      </c>
      <c r="F86" s="35">
        <f t="shared" si="17"/>
        <v>0</v>
      </c>
      <c r="G86" s="26">
        <f t="shared" si="18"/>
        <v>0</v>
      </c>
      <c r="H86" s="34"/>
      <c r="I86" s="21"/>
    </row>
    <row r="87" spans="1:9" ht="15">
      <c r="A87" s="15">
        <v>563</v>
      </c>
      <c r="B87" s="16" t="s">
        <v>143</v>
      </c>
      <c r="C87" s="31">
        <f>SUM(C88:C93)</f>
        <v>6200</v>
      </c>
      <c r="D87" s="31">
        <f>SUM(D88:D93)</f>
        <v>2579.07</v>
      </c>
      <c r="E87" s="31">
        <f>SUM(E88:E93)</f>
        <v>4664.34</v>
      </c>
      <c r="F87" s="31">
        <f>SUM(F88:F93)</f>
        <v>7243.41</v>
      </c>
      <c r="G87" s="81">
        <f t="shared" si="18"/>
        <v>-1043.4099999999999</v>
      </c>
      <c r="H87" s="34">
        <f t="shared" si="19"/>
        <v>0.41597903225806454</v>
      </c>
      <c r="I87" s="21"/>
    </row>
    <row r="88" spans="1:9" ht="15">
      <c r="A88" s="22" t="s">
        <v>144</v>
      </c>
      <c r="B88" s="23" t="s">
        <v>145</v>
      </c>
      <c r="C88" s="24">
        <v>3000</v>
      </c>
      <c r="D88" s="25">
        <v>761.16</v>
      </c>
      <c r="E88" s="24">
        <v>2238.84</v>
      </c>
      <c r="F88" s="35">
        <f>SUM(D88:E88)</f>
        <v>3000</v>
      </c>
      <c r="G88" s="26">
        <f t="shared" si="18"/>
        <v>0</v>
      </c>
      <c r="H88" s="34">
        <f t="shared" si="19"/>
        <v>0.25372</v>
      </c>
      <c r="I88" s="84" t="s">
        <v>146</v>
      </c>
    </row>
    <row r="89" spans="1:9" ht="15">
      <c r="A89" s="22" t="s">
        <v>147</v>
      </c>
      <c r="B89" s="23" t="s">
        <v>74</v>
      </c>
      <c r="C89" s="28">
        <v>450</v>
      </c>
      <c r="D89" s="25">
        <v>24.5</v>
      </c>
      <c r="E89" s="28">
        <v>425.5</v>
      </c>
      <c r="F89" s="35">
        <f t="shared" si="17"/>
        <v>450</v>
      </c>
      <c r="G89" s="26">
        <f t="shared" si="18"/>
        <v>0</v>
      </c>
      <c r="H89" s="34">
        <f t="shared" si="19"/>
        <v>0.05444444444444444</v>
      </c>
      <c r="I89" s="21" t="s">
        <v>148</v>
      </c>
    </row>
    <row r="90" ht="15.75" thickBot="1"/>
    <row r="91" spans="1:9" ht="39" thickBot="1">
      <c r="A91" s="1" t="s">
        <v>0</v>
      </c>
      <c r="B91" s="2" t="s">
        <v>1</v>
      </c>
      <c r="C91" s="3" t="s">
        <v>47</v>
      </c>
      <c r="D91" s="4" t="s">
        <v>48</v>
      </c>
      <c r="E91" s="5" t="s">
        <v>49</v>
      </c>
      <c r="F91" s="4" t="s">
        <v>50</v>
      </c>
      <c r="G91" s="4" t="s">
        <v>6</v>
      </c>
      <c r="H91" s="6" t="s">
        <v>7</v>
      </c>
      <c r="I91" s="7"/>
    </row>
    <row r="92" spans="1:9" ht="15">
      <c r="A92" s="22" t="s">
        <v>149</v>
      </c>
      <c r="B92" s="23" t="s">
        <v>71</v>
      </c>
      <c r="C92" s="28">
        <v>2000</v>
      </c>
      <c r="D92" s="25">
        <v>0</v>
      </c>
      <c r="E92" s="28">
        <v>2000</v>
      </c>
      <c r="F92" s="35">
        <f aca="true" t="shared" si="20" ref="F92:F99">SUM(D92:E92)</f>
        <v>2000</v>
      </c>
      <c r="G92" s="26">
        <f aca="true" t="shared" si="21" ref="G92:G99">SUM(C92-F92)</f>
        <v>0</v>
      </c>
      <c r="H92" s="34">
        <f aca="true" t="shared" si="22" ref="H92:H100">(D92/C92)</f>
        <v>0</v>
      </c>
      <c r="I92" s="21" t="s">
        <v>150</v>
      </c>
    </row>
    <row r="93" spans="1:9" ht="15">
      <c r="A93" s="22" t="s">
        <v>151</v>
      </c>
      <c r="B93" s="23" t="s">
        <v>152</v>
      </c>
      <c r="C93" s="24">
        <v>750</v>
      </c>
      <c r="D93" s="25">
        <v>1793.41</v>
      </c>
      <c r="E93" s="24">
        <v>0</v>
      </c>
      <c r="F93" s="35">
        <f t="shared" si="20"/>
        <v>1793.41</v>
      </c>
      <c r="G93" s="82">
        <f t="shared" si="21"/>
        <v>-1043.41</v>
      </c>
      <c r="H93" s="34">
        <f t="shared" si="22"/>
        <v>2.3912133333333334</v>
      </c>
      <c r="I93" s="87" t="s">
        <v>153</v>
      </c>
    </row>
    <row r="94" spans="1:9" ht="15">
      <c r="A94" s="22" t="s">
        <v>154</v>
      </c>
      <c r="B94" s="23" t="s">
        <v>155</v>
      </c>
      <c r="C94" s="28">
        <v>0</v>
      </c>
      <c r="D94" s="25">
        <v>0</v>
      </c>
      <c r="E94" s="28">
        <v>0</v>
      </c>
      <c r="F94" s="35">
        <f t="shared" si="20"/>
        <v>0</v>
      </c>
      <c r="G94" s="26">
        <f t="shared" si="21"/>
        <v>0</v>
      </c>
      <c r="H94" s="34"/>
      <c r="I94" s="21"/>
    </row>
    <row r="95" spans="1:9" ht="15">
      <c r="A95" s="15">
        <v>574</v>
      </c>
      <c r="B95" s="16" t="s">
        <v>33</v>
      </c>
      <c r="C95" s="31">
        <v>0</v>
      </c>
      <c r="D95" s="32">
        <v>358.33</v>
      </c>
      <c r="E95" s="31">
        <v>0</v>
      </c>
      <c r="F95" s="33">
        <f t="shared" si="20"/>
        <v>358.33</v>
      </c>
      <c r="G95" s="81">
        <f t="shared" si="21"/>
        <v>-358.33</v>
      </c>
      <c r="H95" s="34"/>
      <c r="I95" s="21"/>
    </row>
    <row r="96" spans="1:9" ht="15">
      <c r="A96" s="15">
        <v>580</v>
      </c>
      <c r="B96" s="16" t="s">
        <v>156</v>
      </c>
      <c r="C96" s="31">
        <v>12056</v>
      </c>
      <c r="D96" s="32">
        <v>0</v>
      </c>
      <c r="E96" s="31">
        <v>12056</v>
      </c>
      <c r="F96" s="33">
        <f t="shared" si="20"/>
        <v>12056</v>
      </c>
      <c r="G96" s="19">
        <f t="shared" si="21"/>
        <v>0</v>
      </c>
      <c r="H96" s="34">
        <f t="shared" si="22"/>
        <v>0</v>
      </c>
      <c r="I96" s="59"/>
    </row>
    <row r="97" spans="1:9" ht="15">
      <c r="A97" s="15">
        <v>585</v>
      </c>
      <c r="B97" s="16" t="s">
        <v>157</v>
      </c>
      <c r="C97" s="86">
        <v>0</v>
      </c>
      <c r="D97" s="32">
        <v>0</v>
      </c>
      <c r="E97" s="86">
        <v>0</v>
      </c>
      <c r="F97" s="33">
        <f t="shared" si="20"/>
        <v>0</v>
      </c>
      <c r="G97" s="19">
        <f t="shared" si="21"/>
        <v>0</v>
      </c>
      <c r="H97" s="34"/>
      <c r="I97" s="88"/>
    </row>
    <row r="98" spans="1:9" ht="15">
      <c r="A98" s="15">
        <v>590</v>
      </c>
      <c r="B98" s="16" t="s">
        <v>158</v>
      </c>
      <c r="C98" s="86">
        <v>0</v>
      </c>
      <c r="D98" s="32">
        <v>0</v>
      </c>
      <c r="E98" s="86">
        <v>0</v>
      </c>
      <c r="F98" s="33">
        <f t="shared" si="20"/>
        <v>0</v>
      </c>
      <c r="G98" s="19">
        <f t="shared" si="21"/>
        <v>0</v>
      </c>
      <c r="H98" s="34"/>
      <c r="I98" s="88"/>
    </row>
    <row r="99" spans="1:9" ht="15">
      <c r="A99" s="15">
        <v>595</v>
      </c>
      <c r="B99" s="89" t="s">
        <v>159</v>
      </c>
      <c r="C99" s="86">
        <v>0</v>
      </c>
      <c r="D99" s="32">
        <v>0</v>
      </c>
      <c r="E99" s="86">
        <v>0</v>
      </c>
      <c r="F99" s="33">
        <f t="shared" si="20"/>
        <v>0</v>
      </c>
      <c r="G99" s="19">
        <f t="shared" si="21"/>
        <v>0</v>
      </c>
      <c r="H99" s="34"/>
      <c r="I99" s="88"/>
    </row>
    <row r="100" spans="1:9" ht="15.75" thickBot="1">
      <c r="A100" s="56"/>
      <c r="B100" s="90" t="s">
        <v>38</v>
      </c>
      <c r="C100" s="68">
        <f>C28+C36+C42+C43+C44+C45+C50+C51+C69+C88+C95+C96+C97+C98+C99</f>
        <v>25706</v>
      </c>
      <c r="D100" s="68">
        <f>D28+D36+D42+D43+D44+D45+D50+D51+D69+D88+D95+D96+D97+D98+D99</f>
        <v>3907.07</v>
      </c>
      <c r="E100" s="68">
        <f>E28+E36+E42+E43+E44+E45+E50+E51+E69+E88+E95+E96+E97+E98+E99</f>
        <v>22206.41</v>
      </c>
      <c r="F100" s="68">
        <f>F28+F36+F42+F43+F44+F45+F50+F51+F69+F88+F95+F96+F97+F98+F99</f>
        <v>26113.48</v>
      </c>
      <c r="G100" s="91">
        <f>SUM(C100-F100)</f>
        <v>-407.47999999999956</v>
      </c>
      <c r="H100" s="92">
        <f t="shared" si="22"/>
        <v>0.1519905858554423</v>
      </c>
      <c r="I100" s="93"/>
    </row>
    <row r="101" spans="1:9" ht="15.75" thickBot="1">
      <c r="A101" s="1"/>
      <c r="B101" s="2"/>
      <c r="C101" s="94"/>
      <c r="D101" s="4"/>
      <c r="E101" s="94"/>
      <c r="F101" s="94"/>
      <c r="G101" s="95"/>
      <c r="H101" s="96"/>
      <c r="I101" s="7"/>
    </row>
    <row r="102" spans="1:9" ht="15">
      <c r="A102" s="97"/>
      <c r="B102" s="98" t="s">
        <v>160</v>
      </c>
      <c r="C102" s="31"/>
      <c r="D102" s="25"/>
      <c r="E102" s="31"/>
      <c r="F102" s="31"/>
      <c r="G102" s="31"/>
      <c r="H102" s="49"/>
      <c r="I102" s="21"/>
    </row>
    <row r="103" spans="1:9" ht="15">
      <c r="A103" s="15">
        <v>754</v>
      </c>
      <c r="B103" s="16" t="s">
        <v>63</v>
      </c>
      <c r="C103" s="31">
        <v>600</v>
      </c>
      <c r="D103" s="32">
        <v>760.88</v>
      </c>
      <c r="E103" s="31">
        <v>0</v>
      </c>
      <c r="F103" s="33">
        <f aca="true" t="shared" si="23" ref="F103">SUM(D103:E103)</f>
        <v>760.88</v>
      </c>
      <c r="G103" s="81">
        <f aca="true" t="shared" si="24" ref="G103:G114">SUM(C103-F103)</f>
        <v>-160.88</v>
      </c>
      <c r="H103" s="34">
        <f aca="true" t="shared" si="25" ref="H103:H115">(D103/C103)</f>
        <v>1.2681333333333333</v>
      </c>
      <c r="I103" s="84"/>
    </row>
    <row r="104" spans="1:9" ht="15">
      <c r="A104" s="15">
        <v>758</v>
      </c>
      <c r="B104" s="16" t="s">
        <v>67</v>
      </c>
      <c r="C104" s="31">
        <f>SUM(C105:C106)</f>
        <v>355</v>
      </c>
      <c r="D104" s="31">
        <f>SUM(D105:D106)</f>
        <v>175.2</v>
      </c>
      <c r="E104" s="31">
        <f>SUM(E105:E106)</f>
        <v>179.8</v>
      </c>
      <c r="F104" s="31">
        <f>SUM(F105:F106)</f>
        <v>355</v>
      </c>
      <c r="G104" s="19">
        <f t="shared" si="24"/>
        <v>0</v>
      </c>
      <c r="H104" s="34">
        <f t="shared" si="25"/>
        <v>0.49352112676056337</v>
      </c>
      <c r="I104" s="21"/>
    </row>
    <row r="105" spans="1:9" ht="15">
      <c r="A105" s="22" t="s">
        <v>161</v>
      </c>
      <c r="B105" s="23" t="s">
        <v>162</v>
      </c>
      <c r="C105" s="28">
        <v>355</v>
      </c>
      <c r="D105" s="25">
        <v>175.2</v>
      </c>
      <c r="E105" s="28">
        <v>179.8</v>
      </c>
      <c r="F105" s="35">
        <f aca="true" t="shared" si="26" ref="F105:F108">SUM(D105:E105)</f>
        <v>355</v>
      </c>
      <c r="G105" s="26">
        <f t="shared" si="24"/>
        <v>0</v>
      </c>
      <c r="H105" s="34">
        <f t="shared" si="25"/>
        <v>0.49352112676056337</v>
      </c>
      <c r="I105" s="21" t="s">
        <v>163</v>
      </c>
    </row>
    <row r="106" spans="1:9" ht="15">
      <c r="A106" s="22" t="s">
        <v>164</v>
      </c>
      <c r="B106" s="23" t="s">
        <v>165</v>
      </c>
      <c r="C106" s="28">
        <v>0</v>
      </c>
      <c r="D106" s="25">
        <v>0</v>
      </c>
      <c r="E106" s="28">
        <v>0</v>
      </c>
      <c r="F106" s="35">
        <f t="shared" si="26"/>
        <v>0</v>
      </c>
      <c r="G106" s="26">
        <f t="shared" si="24"/>
        <v>0</v>
      </c>
      <c r="H106" s="34"/>
      <c r="I106" s="84"/>
    </row>
    <row r="107" spans="1:9" ht="15">
      <c r="A107" s="15">
        <v>760</v>
      </c>
      <c r="B107" s="16" t="s">
        <v>80</v>
      </c>
      <c r="C107" s="31">
        <v>300</v>
      </c>
      <c r="D107" s="32">
        <v>0</v>
      </c>
      <c r="E107" s="31">
        <v>300</v>
      </c>
      <c r="F107" s="33">
        <f t="shared" si="26"/>
        <v>300</v>
      </c>
      <c r="G107" s="19">
        <f t="shared" si="24"/>
        <v>0</v>
      </c>
      <c r="H107" s="34">
        <f t="shared" si="25"/>
        <v>0</v>
      </c>
      <c r="I107" s="21"/>
    </row>
    <row r="108" spans="1:9" ht="15">
      <c r="A108" s="15">
        <v>761</v>
      </c>
      <c r="B108" s="16" t="s">
        <v>166</v>
      </c>
      <c r="C108" s="31">
        <v>800</v>
      </c>
      <c r="D108" s="32">
        <v>0</v>
      </c>
      <c r="E108" s="31">
        <v>800</v>
      </c>
      <c r="F108" s="33">
        <f t="shared" si="26"/>
        <v>800</v>
      </c>
      <c r="G108" s="19">
        <f t="shared" si="24"/>
        <v>0</v>
      </c>
      <c r="H108" s="34">
        <f t="shared" si="25"/>
        <v>0</v>
      </c>
      <c r="I108" s="21" t="s">
        <v>167</v>
      </c>
    </row>
    <row r="109" spans="1:9" ht="15">
      <c r="A109" s="15">
        <v>762</v>
      </c>
      <c r="B109" s="16" t="s">
        <v>168</v>
      </c>
      <c r="C109" s="31">
        <f>SUM(C110:C111)</f>
        <v>1600</v>
      </c>
      <c r="D109" s="31">
        <f>SUM(D110:D111)</f>
        <v>160</v>
      </c>
      <c r="E109" s="31">
        <f>SUM(E110:E111)</f>
        <v>1440</v>
      </c>
      <c r="F109" s="31">
        <f>SUM(F110:F111)</f>
        <v>1600</v>
      </c>
      <c r="G109" s="19">
        <f t="shared" si="24"/>
        <v>0</v>
      </c>
      <c r="H109" s="34">
        <f t="shared" si="25"/>
        <v>0.1</v>
      </c>
      <c r="I109" s="21"/>
    </row>
    <row r="110" spans="1:9" ht="15">
      <c r="A110" s="22" t="s">
        <v>169</v>
      </c>
      <c r="B110" s="23" t="s">
        <v>170</v>
      </c>
      <c r="C110" s="35">
        <v>600</v>
      </c>
      <c r="D110" s="25">
        <v>160</v>
      </c>
      <c r="E110" s="35">
        <v>440</v>
      </c>
      <c r="F110" s="35">
        <f aca="true" t="shared" si="27" ref="F110:F114">SUM(D110:E110)</f>
        <v>600</v>
      </c>
      <c r="G110" s="26">
        <f t="shared" si="24"/>
        <v>0</v>
      </c>
      <c r="H110" s="34">
        <f t="shared" si="25"/>
        <v>0.26666666666666666</v>
      </c>
      <c r="I110" s="21" t="s">
        <v>171</v>
      </c>
    </row>
    <row r="111" spans="1:9" ht="15">
      <c r="A111" s="22" t="s">
        <v>172</v>
      </c>
      <c r="B111" s="23" t="s">
        <v>114</v>
      </c>
      <c r="C111" s="35">
        <v>1000</v>
      </c>
      <c r="D111" s="25">
        <v>0</v>
      </c>
      <c r="E111" s="35">
        <v>1000</v>
      </c>
      <c r="F111" s="35">
        <f t="shared" si="27"/>
        <v>1000</v>
      </c>
      <c r="G111" s="26">
        <f t="shared" si="24"/>
        <v>0</v>
      </c>
      <c r="H111" s="34">
        <f t="shared" si="25"/>
        <v>0</v>
      </c>
      <c r="I111" s="21"/>
    </row>
    <row r="112" spans="1:9" ht="15">
      <c r="A112" s="15">
        <v>774</v>
      </c>
      <c r="B112" s="16" t="s">
        <v>33</v>
      </c>
      <c r="C112" s="31">
        <v>0</v>
      </c>
      <c r="D112" s="32">
        <v>54</v>
      </c>
      <c r="E112" s="17">
        <v>0</v>
      </c>
      <c r="F112" s="33">
        <f t="shared" si="27"/>
        <v>54</v>
      </c>
      <c r="G112" s="81">
        <f t="shared" si="24"/>
        <v>-54</v>
      </c>
      <c r="H112" s="34"/>
      <c r="I112" s="21"/>
    </row>
    <row r="113" spans="1:9" ht="15">
      <c r="A113" s="15">
        <v>780</v>
      </c>
      <c r="B113" s="16" t="s">
        <v>173</v>
      </c>
      <c r="C113" s="31">
        <v>638</v>
      </c>
      <c r="D113" s="32">
        <v>0</v>
      </c>
      <c r="E113" s="31">
        <v>638</v>
      </c>
      <c r="F113" s="33">
        <f t="shared" si="27"/>
        <v>638</v>
      </c>
      <c r="G113" s="19">
        <f t="shared" si="24"/>
        <v>0</v>
      </c>
      <c r="H113" s="34">
        <f t="shared" si="25"/>
        <v>0</v>
      </c>
      <c r="I113" s="59"/>
    </row>
    <row r="114" spans="1:9" ht="15">
      <c r="A114" s="56">
        <v>795</v>
      </c>
      <c r="B114" s="89" t="s">
        <v>159</v>
      </c>
      <c r="C114" s="86">
        <v>0</v>
      </c>
      <c r="D114" s="57">
        <v>0</v>
      </c>
      <c r="E114" s="86">
        <v>0</v>
      </c>
      <c r="F114" s="33">
        <f t="shared" si="27"/>
        <v>0</v>
      </c>
      <c r="G114" s="19">
        <f t="shared" si="24"/>
        <v>0</v>
      </c>
      <c r="H114" s="34"/>
      <c r="I114" s="99"/>
    </row>
    <row r="115" spans="1:9" ht="15.75" thickBot="1">
      <c r="A115" s="100"/>
      <c r="B115" s="101" t="s">
        <v>38</v>
      </c>
      <c r="C115" s="102">
        <f>SUM(C103+C104+C107+C108+C109+C112+C113+C114)</f>
        <v>4293</v>
      </c>
      <c r="D115" s="102">
        <f>SUM(D103+D104+D107+D108+D109+D112+D113+D114)</f>
        <v>1150.08</v>
      </c>
      <c r="E115" s="102">
        <f>SUM(E103+E104+E107+E108+E109+E112+E113+E114)</f>
        <v>3357.8</v>
      </c>
      <c r="F115" s="102">
        <f>SUM(F103+F104+F107+F108+F109+F112+F113+F114)</f>
        <v>4507.88</v>
      </c>
      <c r="G115" s="103">
        <f>SUM(C115-F115)</f>
        <v>-214.8800000000001</v>
      </c>
      <c r="H115" s="92">
        <f t="shared" si="25"/>
        <v>0.2678965758211041</v>
      </c>
      <c r="I115" s="104"/>
    </row>
    <row r="116" spans="1:9" ht="15.75" thickBot="1">
      <c r="A116" s="105"/>
      <c r="B116" s="106"/>
      <c r="C116" s="107"/>
      <c r="D116" s="108"/>
      <c r="E116" s="109"/>
      <c r="F116" s="109"/>
      <c r="G116" s="109"/>
      <c r="H116" s="107"/>
      <c r="I116" s="110"/>
    </row>
    <row r="117" spans="1:9" ht="15">
      <c r="A117" s="51"/>
      <c r="B117" s="30"/>
      <c r="C117" s="111"/>
      <c r="D117" s="57"/>
      <c r="E117" s="112"/>
      <c r="F117" s="112"/>
      <c r="G117" s="112"/>
      <c r="H117" s="111"/>
      <c r="I117" s="93"/>
    </row>
    <row r="118" spans="1:9" ht="15">
      <c r="A118" s="51"/>
      <c r="B118" s="30"/>
      <c r="C118" s="111"/>
      <c r="D118" s="57"/>
      <c r="E118" s="112"/>
      <c r="F118" s="112"/>
      <c r="G118" s="112"/>
      <c r="H118" s="111"/>
      <c r="I118" s="93"/>
    </row>
    <row r="119" spans="1:9" ht="15">
      <c r="A119" s="51"/>
      <c r="B119" s="30"/>
      <c r="C119" s="111"/>
      <c r="D119" s="57"/>
      <c r="E119" s="112"/>
      <c r="F119" s="112"/>
      <c r="G119" s="112"/>
      <c r="H119" s="111"/>
      <c r="I119" s="93"/>
    </row>
    <row r="120" ht="15.75" thickBot="1"/>
    <row r="121" spans="1:10" ht="39" thickBot="1">
      <c r="A121" s="1" t="s">
        <v>0</v>
      </c>
      <c r="B121" s="2" t="s">
        <v>1</v>
      </c>
      <c r="C121" s="3" t="s">
        <v>47</v>
      </c>
      <c r="D121" s="4" t="s">
        <v>48</v>
      </c>
      <c r="E121" s="5" t="s">
        <v>49</v>
      </c>
      <c r="F121" s="4" t="s">
        <v>50</v>
      </c>
      <c r="G121" s="4" t="s">
        <v>6</v>
      </c>
      <c r="H121" s="6" t="s">
        <v>7</v>
      </c>
      <c r="I121" s="7"/>
      <c r="J121">
        <v>17</v>
      </c>
    </row>
    <row r="122" spans="1:9" ht="15">
      <c r="A122" s="51"/>
      <c r="B122" s="113" t="s">
        <v>174</v>
      </c>
      <c r="C122" s="24"/>
      <c r="D122" s="53"/>
      <c r="E122" s="114"/>
      <c r="F122" s="53"/>
      <c r="G122" s="53"/>
      <c r="H122" s="115"/>
      <c r="I122" s="59"/>
    </row>
    <row r="123" spans="1:9" ht="15">
      <c r="A123" s="56">
        <v>2200</v>
      </c>
      <c r="B123" s="30" t="s">
        <v>175</v>
      </c>
      <c r="C123" s="17">
        <f>SUM(C124:C125)</f>
        <v>0</v>
      </c>
      <c r="D123" s="17">
        <f>SUM(D124:D125)</f>
        <v>0</v>
      </c>
      <c r="E123" s="17">
        <f>SUM(E124:E125)</f>
        <v>0</v>
      </c>
      <c r="F123" s="17">
        <f>SUM(F124:F125)</f>
        <v>0</v>
      </c>
      <c r="G123" s="19">
        <f aca="true" t="shared" si="28" ref="G123:G126">SUM(C123-F123)</f>
        <v>0</v>
      </c>
      <c r="H123" s="34"/>
      <c r="I123" s="59"/>
    </row>
    <row r="124" spans="1:9" ht="15">
      <c r="A124" s="116" t="s">
        <v>176</v>
      </c>
      <c r="B124" s="117" t="s">
        <v>177</v>
      </c>
      <c r="C124" s="24">
        <v>0</v>
      </c>
      <c r="D124" s="53">
        <v>0</v>
      </c>
      <c r="E124" s="24">
        <v>0</v>
      </c>
      <c r="F124" s="35">
        <f aca="true" t="shared" si="29" ref="F124:F126">SUM(D124:E124)</f>
        <v>0</v>
      </c>
      <c r="G124" s="26">
        <f t="shared" si="28"/>
        <v>0</v>
      </c>
      <c r="H124" s="34"/>
      <c r="I124" s="59"/>
    </row>
    <row r="125" spans="1:9" ht="15">
      <c r="A125" s="116" t="s">
        <v>178</v>
      </c>
      <c r="B125" s="117" t="s">
        <v>44</v>
      </c>
      <c r="C125" s="24">
        <v>0</v>
      </c>
      <c r="D125" s="53">
        <v>0</v>
      </c>
      <c r="E125" s="24">
        <v>0</v>
      </c>
      <c r="F125" s="35">
        <f t="shared" si="29"/>
        <v>0</v>
      </c>
      <c r="G125" s="26">
        <f t="shared" si="28"/>
        <v>0</v>
      </c>
      <c r="H125" s="115"/>
      <c r="I125" s="93"/>
    </row>
    <row r="126" spans="1:9" ht="15">
      <c r="A126" s="56">
        <v>2600</v>
      </c>
      <c r="B126" s="89" t="s">
        <v>179</v>
      </c>
      <c r="C126" s="17">
        <v>0</v>
      </c>
      <c r="D126" s="57">
        <v>0</v>
      </c>
      <c r="E126" s="17">
        <v>0</v>
      </c>
      <c r="F126" s="33">
        <f t="shared" si="29"/>
        <v>0</v>
      </c>
      <c r="G126" s="19">
        <f t="shared" si="28"/>
        <v>0</v>
      </c>
      <c r="H126" s="118"/>
      <c r="I126" s="119"/>
    </row>
    <row r="127" spans="1:9" ht="15.75" thickBot="1">
      <c r="A127" s="51"/>
      <c r="B127" s="120" t="s">
        <v>38</v>
      </c>
      <c r="C127" s="121">
        <f>SUM(C123+C126)</f>
        <v>0</v>
      </c>
      <c r="D127" s="121">
        <f>SUM(D123+D126)</f>
        <v>0</v>
      </c>
      <c r="E127" s="121">
        <f>SUM(E123+E126)</f>
        <v>0</v>
      </c>
      <c r="F127" s="121">
        <f>SUM(F123+F126)</f>
        <v>0</v>
      </c>
      <c r="G127" s="122">
        <f aca="true" t="shared" si="30" ref="G127">SUM(C127-D127)</f>
        <v>0</v>
      </c>
      <c r="H127" s="123"/>
      <c r="I127" s="124"/>
    </row>
    <row r="128" spans="1:9" ht="15.75" thickBot="1">
      <c r="A128" s="130" t="s">
        <v>180</v>
      </c>
      <c r="B128" s="131"/>
      <c r="C128" s="107">
        <f>C101+C116+C127</f>
        <v>0</v>
      </c>
      <c r="D128" s="107">
        <f>D101+D116+D127</f>
        <v>0</v>
      </c>
      <c r="E128" s="107">
        <f>E101+E116+E127</f>
        <v>0</v>
      </c>
      <c r="F128" s="107">
        <f>F101+F116+F127</f>
        <v>0</v>
      </c>
      <c r="G128" s="125">
        <f>SUM(C128-F128)</f>
        <v>0</v>
      </c>
      <c r="H128" s="126" t="e">
        <f aca="true" t="shared" si="31" ref="H128">(D128/C128)</f>
        <v>#DIV/0!</v>
      </c>
      <c r="I128" s="127"/>
    </row>
  </sheetData>
  <mergeCells count="2">
    <mergeCell ref="A30:B30"/>
    <mergeCell ref="A128:B128"/>
  </mergeCells>
  <printOptions/>
  <pageMargins left="0.25" right="0.25" top="0.9791666666666666" bottom="0.75" header="0.3" footer="0.3"/>
  <pageSetup horizontalDpi="600" verticalDpi="600" orientation="landscape" paperSize="9" r:id="rId1"/>
  <headerFooter>
    <oddHeader>&amp;C&amp;"Arial,Bold"&amp;12Ilminster Town Council
Financial Monitoring 2017/18
01/04/17 - 31/07/17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Nikki</cp:lastModifiedBy>
  <cp:lastPrinted>2017-08-17T11:17:25Z</cp:lastPrinted>
  <dcterms:created xsi:type="dcterms:W3CDTF">2017-08-17T10:52:51Z</dcterms:created>
  <dcterms:modified xsi:type="dcterms:W3CDTF">2017-08-17T11:17:32Z</dcterms:modified>
  <cp:category/>
  <cp:version/>
  <cp:contentType/>
  <cp:contentStatus/>
</cp:coreProperties>
</file>