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600" windowHeight="9510" activeTab="0"/>
  </bookViews>
  <sheets>
    <sheet name="Shee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<sst xmlns="http://schemas.openxmlformats.org/spreadsheetml/2006/main" count="95" uniqueCount="79">
  <si>
    <t>Heading</t>
  </si>
  <si>
    <t xml:space="preserve">Actual Income received </t>
  </si>
  <si>
    <t>Total Income</t>
  </si>
  <si>
    <t>Variance</t>
  </si>
  <si>
    <t>% of Budget</t>
  </si>
  <si>
    <t>Comments</t>
  </si>
  <si>
    <t>Grants</t>
  </si>
  <si>
    <t>Donations</t>
  </si>
  <si>
    <t>Miscellaneous</t>
  </si>
  <si>
    <t>Total</t>
  </si>
  <si>
    <t>Head-ing No</t>
  </si>
  <si>
    <t xml:space="preserve">Actual Expenditure </t>
  </si>
  <si>
    <t>Total Expenditure</t>
  </si>
  <si>
    <t>Health &amp; Safety</t>
  </si>
  <si>
    <t>Insurance</t>
  </si>
  <si>
    <t>Services/Rents</t>
  </si>
  <si>
    <t>Rents</t>
  </si>
  <si>
    <t>Maintenance</t>
  </si>
  <si>
    <t>Other</t>
  </si>
  <si>
    <t>Projects</t>
  </si>
  <si>
    <t>Budgeted Income 2018/2019</t>
  </si>
  <si>
    <t>Forecast for the year 2018/2019</t>
  </si>
  <si>
    <t>OPEN SPACES INCOME</t>
  </si>
  <si>
    <t>412/1</t>
  </si>
  <si>
    <t>Herne Hill</t>
  </si>
  <si>
    <t>412/2</t>
  </si>
  <si>
    <t>430/1</t>
  </si>
  <si>
    <t>Sports Club</t>
  </si>
  <si>
    <t>430/2</t>
  </si>
  <si>
    <t>Cricket Club</t>
  </si>
  <si>
    <t>430/3</t>
  </si>
  <si>
    <t>Football Club (Town)</t>
  </si>
  <si>
    <t>430/4</t>
  </si>
  <si>
    <t>Football Club (Youth)</t>
  </si>
  <si>
    <t>430/5</t>
  </si>
  <si>
    <t>Fair</t>
  </si>
  <si>
    <t>430/6</t>
  </si>
  <si>
    <t>Human Circus</t>
  </si>
  <si>
    <t>430/7</t>
  </si>
  <si>
    <t>Claims</t>
  </si>
  <si>
    <t>Grandstand repayments £80pcm</t>
  </si>
  <si>
    <t>Cemetery Income</t>
  </si>
  <si>
    <t>Burial Fees</t>
  </si>
  <si>
    <t>Lodge Rents</t>
  </si>
  <si>
    <t>£520 pcm</t>
  </si>
  <si>
    <t>Recreation Review - Income</t>
  </si>
  <si>
    <t xml:space="preserve">Recreation Review   </t>
  </si>
  <si>
    <t>2000/1</t>
  </si>
  <si>
    <t>Tuck Shop</t>
  </si>
  <si>
    <t>2000/2</t>
  </si>
  <si>
    <t>Rec Review</t>
  </si>
  <si>
    <t>Interest - Football &amp; Community Facility</t>
  </si>
  <si>
    <t>OPEN SPACES INCOME TOTAL</t>
  </si>
  <si>
    <t>Budgeted Expenditure 2018/2019</t>
  </si>
  <si>
    <t>OPEN SPACES EXPENDITURE</t>
  </si>
  <si>
    <t>552/1</t>
  </si>
  <si>
    <t>Protective Clothing</t>
  </si>
  <si>
    <t>552/2</t>
  </si>
  <si>
    <t>Fire Equipment</t>
  </si>
  <si>
    <t>552/3</t>
  </si>
  <si>
    <t>Electrical Testing</t>
  </si>
  <si>
    <t>552/4</t>
  </si>
  <si>
    <t>Signs &amp; Stationery</t>
  </si>
  <si>
    <t>552/6</t>
  </si>
  <si>
    <t>Misc</t>
  </si>
  <si>
    <t>Vehicle Insurance</t>
  </si>
  <si>
    <t>Play Equipment Inspection</t>
  </si>
  <si>
    <t>Fuel</t>
  </si>
  <si>
    <t>Purchases</t>
  </si>
  <si>
    <t>Toilets</t>
  </si>
  <si>
    <t>Renewal contribution</t>
  </si>
  <si>
    <t>Project Contingency</t>
  </si>
  <si>
    <t>Skate park</t>
  </si>
  <si>
    <t>Cemetery Expenditure</t>
  </si>
  <si>
    <t>Cemetery Maintenance</t>
  </si>
  <si>
    <t>Cemetery Lodge</t>
  </si>
  <si>
    <t>Renewals contribution</t>
  </si>
  <si>
    <t>Final payment</t>
  </si>
  <si>
    <t>OPEN SPACES EXPENDITURE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</si>
</sst>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.00;[Red]&quot;£&quot;#,#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sz val="10"/>
      <color rgb="FFFF0000"/>
      <name val="Arial"/>
      <family val="2"/>
    </font>
    <font>
      <b/>
      <sz val="10"/>
      <color rgb="FF92D050"/>
      <name val="Arial"/>
      <family val="2"/>
    </font>
    <font>
      <i/>
      <sz val="8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/>
    <xf numFmtId="164" fontId="5" fillId="0" borderId="7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0" fontId="3" fillId="0" borderId="8" xfId="0" applyFont="1" applyFill="1" applyBorder="1"/>
    <xf numFmtId="164" fontId="8" fillId="0" borderId="9" xfId="0" applyNumberFormat="1" applyFont="1" applyFill="1" applyBorder="1" applyAlignment="1">
      <alignment horizontal="left" wrapText="1"/>
    </xf>
    <xf numFmtId="164" fontId="5" fillId="0" borderId="7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3" fillId="0" borderId="11" xfId="0" applyFont="1" applyFill="1" applyBorder="1"/>
    <xf numFmtId="164" fontId="3" fillId="0" borderId="12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left"/>
    </xf>
    <xf numFmtId="164" fontId="3" fillId="0" borderId="12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left" wrapText="1"/>
    </xf>
    <xf numFmtId="0" fontId="7" fillId="0" borderId="0" xfId="0" applyFont="1" applyBorder="1"/>
    <xf numFmtId="164" fontId="1" fillId="0" borderId="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left" wrapText="1"/>
    </xf>
    <xf numFmtId="164" fontId="5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 applyBorder="1"/>
    <xf numFmtId="164" fontId="1" fillId="0" borderId="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8" fillId="0" borderId="9" xfId="0" applyNumberFormat="1" applyFont="1" applyBorder="1" applyAlignment="1">
      <alignment horizontal="left" wrapText="1"/>
    </xf>
    <xf numFmtId="164" fontId="1" fillId="0" borderId="7" xfId="0" applyNumberFormat="1" applyFont="1" applyBorder="1" applyAlignment="1">
      <alignment horizontal="right" wrapText="1"/>
    </xf>
    <xf numFmtId="164" fontId="6" fillId="0" borderId="9" xfId="0" applyNumberFormat="1" applyFont="1" applyFill="1" applyBorder="1" applyAlignment="1">
      <alignment horizontal="left" wrapText="1"/>
    </xf>
    <xf numFmtId="164" fontId="3" fillId="0" borderId="13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left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/>
    </xf>
    <xf numFmtId="0" fontId="3" fillId="2" borderId="17" xfId="0" applyFont="1" applyFill="1" applyBorder="1"/>
    <xf numFmtId="164" fontId="1" fillId="2" borderId="18" xfId="0" applyNumberFormat="1" applyFont="1" applyFill="1" applyBorder="1" applyAlignment="1">
      <alignment horizontal="right"/>
    </xf>
    <xf numFmtId="164" fontId="7" fillId="2" borderId="17" xfId="0" applyNumberFormat="1" applyFont="1" applyFill="1" applyBorder="1" applyAlignment="1">
      <alignment horizontal="right"/>
    </xf>
    <xf numFmtId="164" fontId="7" fillId="2" borderId="19" xfId="0" applyNumberFormat="1" applyFont="1" applyFill="1" applyBorder="1" applyAlignment="1">
      <alignment horizontal="right"/>
    </xf>
    <xf numFmtId="164" fontId="11" fillId="2" borderId="20" xfId="0" applyNumberFormat="1" applyFont="1" applyFill="1" applyBorder="1" applyAlignment="1">
      <alignment horizontal="right"/>
    </xf>
    <xf numFmtId="164" fontId="8" fillId="2" borderId="21" xfId="0" applyNumberFormat="1" applyFont="1" applyFill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0" xfId="0" applyFont="1" applyBorder="1"/>
    <xf numFmtId="164" fontId="3" fillId="0" borderId="7" xfId="0" applyNumberFormat="1" applyFont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right" wrapText="1"/>
    </xf>
    <xf numFmtId="164" fontId="10" fillId="0" borderId="8" xfId="0" applyNumberFormat="1" applyFont="1" applyFill="1" applyBorder="1" applyAlignment="1">
      <alignment horizontal="right"/>
    </xf>
    <xf numFmtId="9" fontId="4" fillId="0" borderId="8" xfId="15" applyFont="1" applyFill="1" applyBorder="1" applyAlignment="1">
      <alignment horizontal="right" wrapText="1"/>
    </xf>
    <xf numFmtId="164" fontId="13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 applyAlignment="1">
      <alignment horizontal="right" wrapText="1"/>
    </xf>
    <xf numFmtId="164" fontId="14" fillId="0" borderId="22" xfId="0" applyNumberFormat="1" applyFont="1" applyFill="1" applyBorder="1" applyAlignment="1">
      <alignment horizontal="right"/>
    </xf>
    <xf numFmtId="9" fontId="4" fillId="0" borderId="12" xfId="15" applyFont="1" applyFill="1" applyBorder="1" applyAlignment="1">
      <alignment horizontal="right" wrapText="1"/>
    </xf>
    <xf numFmtId="0" fontId="9" fillId="0" borderId="0" xfId="0" applyFont="1" applyBorder="1"/>
    <xf numFmtId="164" fontId="1" fillId="0" borderId="8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5" fillId="0" borderId="22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left" wrapText="1"/>
    </xf>
    <xf numFmtId="164" fontId="11" fillId="0" borderId="8" xfId="0" applyNumberFormat="1" applyFont="1" applyFill="1" applyBorder="1" applyAlignment="1">
      <alignment horizontal="right"/>
    </xf>
    <xf numFmtId="164" fontId="15" fillId="0" borderId="9" xfId="0" applyNumberFormat="1" applyFont="1" applyFill="1" applyBorder="1" applyAlignment="1">
      <alignment horizontal="left" wrapText="1"/>
    </xf>
    <xf numFmtId="164" fontId="14" fillId="0" borderId="8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3" fillId="0" borderId="11" xfId="0" applyNumberFormat="1" applyFont="1" applyFill="1" applyBorder="1"/>
    <xf numFmtId="164" fontId="14" fillId="0" borderId="25" xfId="0" applyNumberFormat="1" applyFont="1" applyFill="1" applyBorder="1" applyAlignment="1">
      <alignment horizontal="right"/>
    </xf>
    <xf numFmtId="9" fontId="4" fillId="0" borderId="25" xfId="15" applyFont="1" applyFill="1" applyBorder="1" applyAlignment="1">
      <alignment horizontal="right" wrapText="1"/>
    </xf>
    <xf numFmtId="164" fontId="8" fillId="0" borderId="26" xfId="0" applyNumberFormat="1" applyFont="1" applyFill="1" applyBorder="1" applyAlignment="1">
      <alignment horizontal="left" wrapText="1"/>
    </xf>
    <xf numFmtId="0" fontId="2" fillId="2" borderId="27" xfId="0" applyFont="1" applyFill="1" applyBorder="1" applyAlignment="1">
      <alignment horizontal="left"/>
    </xf>
    <xf numFmtId="0" fontId="3" fillId="2" borderId="28" xfId="0" applyFont="1" applyFill="1" applyBorder="1"/>
    <xf numFmtId="164" fontId="5" fillId="2" borderId="29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164" fontId="3" fillId="2" borderId="30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left" wrapText="1"/>
    </xf>
    <xf numFmtId="164" fontId="16" fillId="0" borderId="8" xfId="0" applyNumberFormat="1" applyFont="1" applyBorder="1" applyAlignment="1">
      <alignment horizontal="right" wrapText="1"/>
    </xf>
    <xf numFmtId="164" fontId="7" fillId="0" borderId="9" xfId="0" applyNumberFormat="1" applyFont="1" applyBorder="1" applyAlignment="1">
      <alignment horizontal="left" wrapText="1"/>
    </xf>
    <xf numFmtId="9" fontId="4" fillId="0" borderId="13" xfId="15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Fill="1" applyBorder="1" applyAlignment="1">
      <alignment horizontal="right" vertical="center" wrapText="1"/>
    </xf>
    <xf numFmtId="164" fontId="4" fillId="0" borderId="31" xfId="0" applyNumberFormat="1" applyFont="1" applyFill="1" applyBorder="1" applyAlignment="1">
      <alignment horizontal="right" vertical="center" wrapText="1"/>
    </xf>
    <xf numFmtId="0" fontId="7" fillId="0" borderId="32" xfId="0" applyFont="1" applyBorder="1" applyAlignment="1">
      <alignment horizontal="left"/>
    </xf>
    <xf numFmtId="0" fontId="9" fillId="0" borderId="8" xfId="0" applyFont="1" applyBorder="1"/>
    <xf numFmtId="164" fontId="7" fillId="0" borderId="33" xfId="0" applyNumberFormat="1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/>
    </xf>
    <xf numFmtId="0" fontId="3" fillId="0" borderId="34" xfId="0" applyFont="1" applyFill="1" applyBorder="1"/>
    <xf numFmtId="164" fontId="6" fillId="0" borderId="35" xfId="0" applyNumberFormat="1" applyFont="1" applyFill="1" applyBorder="1" applyAlignment="1">
      <alignment horizontal="left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/>
    </xf>
    <xf numFmtId="9" fontId="4" fillId="0" borderId="29" xfId="15" applyFont="1" applyFill="1" applyBorder="1" applyAlignment="1">
      <alignment horizontal="right" wrapText="1"/>
    </xf>
    <xf numFmtId="164" fontId="10" fillId="0" borderId="13" xfId="0" applyNumberFormat="1" applyFont="1" applyFill="1" applyBorder="1" applyAlignment="1">
      <alignment horizontal="right"/>
    </xf>
    <xf numFmtId="164" fontId="14" fillId="0" borderId="12" xfId="0" applyNumberFormat="1" applyFont="1" applyFill="1" applyBorder="1" applyAlignment="1">
      <alignment horizontal="right"/>
    </xf>
    <xf numFmtId="164" fontId="14" fillId="0" borderId="3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9" fontId="4" fillId="0" borderId="3" xfId="15" applyFont="1" applyFill="1" applyBorder="1" applyAlignment="1">
      <alignment horizontal="right" wrapText="1"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17" fillId="0" borderId="38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9E16-6A05-418B-B30D-A821CBBBEB71}">
  <dimension ref="A1:I64"/>
  <sheetViews>
    <sheetView tabSelected="1" view="pageLayout" workbookViewId="0" topLeftCell="A1">
      <selection activeCell="F56" sqref="F56"/>
    </sheetView>
  </sheetViews>
  <sheetFormatPr defaultColWidth="9.140625" defaultRowHeight="15"/>
  <cols>
    <col min="1" max="1" width="6.7109375" style="0" customWidth="1"/>
    <col min="2" max="2" width="22.7109375" style="0" customWidth="1"/>
    <col min="3" max="3" width="12.8515625" style="0" customWidth="1"/>
    <col min="4" max="4" width="13.8515625" style="0" customWidth="1"/>
    <col min="5" max="5" width="12.00390625" style="0" customWidth="1"/>
    <col min="6" max="7" width="12.421875" style="0" customWidth="1"/>
    <col min="8" max="8" width="9.28125" style="0" customWidth="1"/>
    <col min="9" max="9" width="22.8515625" style="0" customWidth="1"/>
  </cols>
  <sheetData>
    <row r="1" spans="1:9" ht="39" thickBot="1">
      <c r="A1" s="1" t="s">
        <v>10</v>
      </c>
      <c r="B1" s="2" t="s">
        <v>0</v>
      </c>
      <c r="C1" s="3" t="s">
        <v>20</v>
      </c>
      <c r="D1" s="4" t="s">
        <v>1</v>
      </c>
      <c r="E1" s="5" t="s">
        <v>21</v>
      </c>
      <c r="F1" s="4" t="s">
        <v>2</v>
      </c>
      <c r="G1" s="4" t="s">
        <v>3</v>
      </c>
      <c r="H1" s="37" t="s">
        <v>4</v>
      </c>
      <c r="I1" s="6" t="s">
        <v>5</v>
      </c>
    </row>
    <row r="2" spans="1:9" ht="15.75">
      <c r="A2" s="38" t="s">
        <v>22</v>
      </c>
      <c r="B2" s="39"/>
      <c r="C2" s="40"/>
      <c r="D2" s="41"/>
      <c r="E2" s="42"/>
      <c r="F2" s="41"/>
      <c r="G2" s="41"/>
      <c r="H2" s="43"/>
      <c r="I2" s="44"/>
    </row>
    <row r="3" spans="1:9" ht="15">
      <c r="A3" s="45">
        <v>412</v>
      </c>
      <c r="B3" s="46" t="s">
        <v>6</v>
      </c>
      <c r="C3" s="13">
        <f>SUM(C4:C5)</f>
        <v>0</v>
      </c>
      <c r="D3" s="47">
        <f>SUM(D4:D5)</f>
        <v>0</v>
      </c>
      <c r="E3" s="13">
        <f>SUM(E4:E5)</f>
        <v>0</v>
      </c>
      <c r="F3" s="27">
        <f>SUM(F4:F5)</f>
        <v>0</v>
      </c>
      <c r="G3" s="48">
        <f>SUM(C3-F3)</f>
        <v>0</v>
      </c>
      <c r="H3" s="49"/>
      <c r="I3" s="23"/>
    </row>
    <row r="4" spans="1:9" ht="15">
      <c r="A4" s="17" t="s">
        <v>23</v>
      </c>
      <c r="B4" s="20" t="s">
        <v>24</v>
      </c>
      <c r="C4" s="30">
        <v>0</v>
      </c>
      <c r="D4" s="22">
        <v>0</v>
      </c>
      <c r="E4" s="30">
        <v>0</v>
      </c>
      <c r="F4" s="30">
        <f>SUM(D4:E4)</f>
        <v>0</v>
      </c>
      <c r="G4" s="50">
        <f aca="true" t="shared" si="0" ref="G4:G16">SUM(C4-F4)</f>
        <v>0</v>
      </c>
      <c r="H4" s="51"/>
      <c r="I4" s="23"/>
    </row>
    <row r="5" spans="1:9" ht="15">
      <c r="A5" s="17" t="s">
        <v>25</v>
      </c>
      <c r="B5" s="20" t="s">
        <v>18</v>
      </c>
      <c r="C5" s="21">
        <v>0</v>
      </c>
      <c r="D5" s="22">
        <v>0</v>
      </c>
      <c r="E5" s="21">
        <v>0</v>
      </c>
      <c r="F5" s="52">
        <f>SUM(D5:E5)</f>
        <v>0</v>
      </c>
      <c r="G5" s="50">
        <f t="shared" si="0"/>
        <v>0</v>
      </c>
      <c r="H5" s="26"/>
      <c r="I5" s="23"/>
    </row>
    <row r="6" spans="1:9" ht="15">
      <c r="A6" s="45">
        <v>421</v>
      </c>
      <c r="B6" s="8" t="s">
        <v>7</v>
      </c>
      <c r="C6" s="24">
        <v>0</v>
      </c>
      <c r="D6" s="25">
        <v>0</v>
      </c>
      <c r="E6" s="24">
        <v>0</v>
      </c>
      <c r="F6" s="13">
        <f>SUM(D6:E6)</f>
        <v>0</v>
      </c>
      <c r="G6" s="48">
        <f t="shared" si="0"/>
        <v>0</v>
      </c>
      <c r="H6" s="26"/>
      <c r="I6" s="23"/>
    </row>
    <row r="7" spans="1:9" ht="15">
      <c r="A7" s="45">
        <v>430</v>
      </c>
      <c r="B7" s="46" t="s">
        <v>16</v>
      </c>
      <c r="C7" s="53">
        <f>SUM(C8:C14)</f>
        <v>3615</v>
      </c>
      <c r="D7" s="47">
        <f>SUM(D8:D14)</f>
        <v>905</v>
      </c>
      <c r="E7" s="53">
        <f>SUM(E8:E14)</f>
        <v>2460</v>
      </c>
      <c r="F7" s="53">
        <f>SUM(F8:F14)</f>
        <v>3365</v>
      </c>
      <c r="G7" s="54">
        <f>SUM(C7-F7)</f>
        <v>250</v>
      </c>
      <c r="H7" s="55">
        <f aca="true" t="shared" si="1" ref="H7:H13">(D7/C7)</f>
        <v>0.2503457814661134</v>
      </c>
      <c r="I7" s="23"/>
    </row>
    <row r="8" spans="1:9" ht="15">
      <c r="A8" s="17" t="s">
        <v>26</v>
      </c>
      <c r="B8" s="20" t="s">
        <v>27</v>
      </c>
      <c r="C8" s="21">
        <v>325</v>
      </c>
      <c r="D8" s="22">
        <v>325</v>
      </c>
      <c r="E8" s="21">
        <v>0</v>
      </c>
      <c r="F8" s="30">
        <f aca="true" t="shared" si="2" ref="F8:F16">SUM(D8:E8)</f>
        <v>325</v>
      </c>
      <c r="G8" s="50">
        <f t="shared" si="0"/>
        <v>0</v>
      </c>
      <c r="H8" s="55"/>
      <c r="I8" s="23"/>
    </row>
    <row r="9" spans="1:9" ht="15">
      <c r="A9" s="17" t="s">
        <v>28</v>
      </c>
      <c r="B9" s="20" t="s">
        <v>29</v>
      </c>
      <c r="C9" s="21">
        <v>1000</v>
      </c>
      <c r="D9" s="22">
        <v>0</v>
      </c>
      <c r="E9" s="21">
        <v>1000</v>
      </c>
      <c r="F9" s="30">
        <f t="shared" si="2"/>
        <v>1000</v>
      </c>
      <c r="G9" s="50">
        <f t="shared" si="0"/>
        <v>0</v>
      </c>
      <c r="H9" s="55">
        <f t="shared" si="1"/>
        <v>0</v>
      </c>
      <c r="I9" s="23"/>
    </row>
    <row r="10" spans="1:9" ht="15">
      <c r="A10" s="17" t="s">
        <v>30</v>
      </c>
      <c r="B10" s="20" t="s">
        <v>31</v>
      </c>
      <c r="C10" s="21">
        <v>960</v>
      </c>
      <c r="D10" s="22">
        <v>0</v>
      </c>
      <c r="E10" s="21">
        <v>960</v>
      </c>
      <c r="F10" s="30">
        <f t="shared" si="2"/>
        <v>960</v>
      </c>
      <c r="G10" s="50">
        <f t="shared" si="0"/>
        <v>0</v>
      </c>
      <c r="H10" s="55">
        <f t="shared" si="1"/>
        <v>0</v>
      </c>
      <c r="I10" s="23"/>
    </row>
    <row r="11" spans="1:9" ht="15">
      <c r="A11" s="17" t="s">
        <v>32</v>
      </c>
      <c r="B11" s="20" t="s">
        <v>33</v>
      </c>
      <c r="C11" s="21">
        <v>180</v>
      </c>
      <c r="D11" s="22">
        <v>180</v>
      </c>
      <c r="E11" s="21">
        <v>0</v>
      </c>
      <c r="F11" s="30">
        <f t="shared" si="2"/>
        <v>180</v>
      </c>
      <c r="G11" s="50">
        <f t="shared" si="0"/>
        <v>0</v>
      </c>
      <c r="H11" s="55">
        <f t="shared" si="1"/>
        <v>1</v>
      </c>
      <c r="I11" s="23"/>
    </row>
    <row r="12" spans="1:9" ht="15">
      <c r="A12" s="17" t="s">
        <v>34</v>
      </c>
      <c r="B12" s="20" t="s">
        <v>35</v>
      </c>
      <c r="C12" s="33">
        <v>1000</v>
      </c>
      <c r="D12" s="22">
        <v>250</v>
      </c>
      <c r="E12" s="33">
        <v>500</v>
      </c>
      <c r="F12" s="30">
        <f t="shared" si="2"/>
        <v>750</v>
      </c>
      <c r="G12" s="56">
        <f t="shared" si="0"/>
        <v>250</v>
      </c>
      <c r="H12" s="55">
        <f t="shared" si="1"/>
        <v>0.25</v>
      </c>
      <c r="I12" s="23"/>
    </row>
    <row r="13" spans="1:9" ht="15">
      <c r="A13" s="17" t="s">
        <v>36</v>
      </c>
      <c r="B13" s="20" t="s">
        <v>37</v>
      </c>
      <c r="C13" s="33">
        <v>150</v>
      </c>
      <c r="D13" s="22">
        <v>150</v>
      </c>
      <c r="E13" s="33">
        <v>0</v>
      </c>
      <c r="F13" s="30">
        <f t="shared" si="2"/>
        <v>150</v>
      </c>
      <c r="G13" s="50">
        <f t="shared" si="0"/>
        <v>0</v>
      </c>
      <c r="H13" s="55">
        <f t="shared" si="1"/>
        <v>1</v>
      </c>
      <c r="I13" s="23"/>
    </row>
    <row r="14" spans="1:9" ht="15">
      <c r="A14" s="17" t="s">
        <v>38</v>
      </c>
      <c r="B14" s="20" t="s">
        <v>18</v>
      </c>
      <c r="C14" s="33">
        <v>0</v>
      </c>
      <c r="D14" s="22">
        <v>0</v>
      </c>
      <c r="E14" s="33">
        <v>0</v>
      </c>
      <c r="F14" s="30">
        <f t="shared" si="2"/>
        <v>0</v>
      </c>
      <c r="G14" s="50">
        <f t="shared" si="0"/>
        <v>0</v>
      </c>
      <c r="H14" s="57"/>
      <c r="I14" s="23"/>
    </row>
    <row r="15" spans="1:9" ht="15">
      <c r="A15" s="45">
        <v>431</v>
      </c>
      <c r="B15" s="46" t="s">
        <v>39</v>
      </c>
      <c r="C15" s="24">
        <v>0</v>
      </c>
      <c r="D15" s="25">
        <v>0</v>
      </c>
      <c r="E15" s="24">
        <v>0</v>
      </c>
      <c r="F15" s="13">
        <f t="shared" si="2"/>
        <v>0</v>
      </c>
      <c r="G15" s="48">
        <f>SUM(C15-F15)</f>
        <v>0</v>
      </c>
      <c r="H15" s="26"/>
      <c r="I15" s="19"/>
    </row>
    <row r="16" spans="1:9" ht="23.25">
      <c r="A16" s="45">
        <v>432</v>
      </c>
      <c r="B16" s="46" t="s">
        <v>8</v>
      </c>
      <c r="C16" s="24">
        <v>0</v>
      </c>
      <c r="D16" s="25">
        <v>320</v>
      </c>
      <c r="E16" s="24">
        <v>0</v>
      </c>
      <c r="F16" s="13">
        <f t="shared" si="2"/>
        <v>320</v>
      </c>
      <c r="G16" s="58">
        <f t="shared" si="0"/>
        <v>-320</v>
      </c>
      <c r="H16" s="55"/>
      <c r="I16" s="23" t="s">
        <v>40</v>
      </c>
    </row>
    <row r="17" spans="1:9" ht="15">
      <c r="A17" s="17"/>
      <c r="B17" s="20"/>
      <c r="C17" s="18">
        <f>SUM(C3+C6+C7+C16)</f>
        <v>3615</v>
      </c>
      <c r="D17" s="18">
        <f>D3+D6+D7+D15+D16</f>
        <v>1225</v>
      </c>
      <c r="E17" s="18">
        <f>SUM(E3+E6+E7+E16)</f>
        <v>2460</v>
      </c>
      <c r="F17" s="18">
        <f>SUM(F3+F6+F7+F15+F16)</f>
        <v>3685</v>
      </c>
      <c r="G17" s="100">
        <f>SUM(C17-F17)</f>
        <v>-70</v>
      </c>
      <c r="H17" s="59">
        <f aca="true" t="shared" si="3" ref="H17">(D17/C17)</f>
        <v>0.338865836791148</v>
      </c>
      <c r="I17" s="23"/>
    </row>
    <row r="18" spans="1:9" ht="15">
      <c r="A18" s="17"/>
      <c r="B18" s="60" t="s">
        <v>41</v>
      </c>
      <c r="C18" s="21"/>
      <c r="D18" s="25"/>
      <c r="E18" s="21"/>
      <c r="F18" s="21"/>
      <c r="G18" s="61"/>
      <c r="H18" s="62"/>
      <c r="I18" s="23"/>
    </row>
    <row r="19" spans="1:9" ht="15">
      <c r="A19" s="45">
        <v>626</v>
      </c>
      <c r="B19" s="46" t="s">
        <v>42</v>
      </c>
      <c r="C19" s="13">
        <v>4500</v>
      </c>
      <c r="D19" s="10">
        <v>4200</v>
      </c>
      <c r="E19" s="13">
        <v>300</v>
      </c>
      <c r="F19" s="13">
        <f aca="true" t="shared" si="4" ref="F19:F20">SUM(D19:E19)</f>
        <v>4500</v>
      </c>
      <c r="G19" s="48">
        <f aca="true" t="shared" si="5" ref="G19:G20">SUM(C19-F19)</f>
        <v>0</v>
      </c>
      <c r="H19" s="55">
        <f aca="true" t="shared" si="6" ref="H19:H21">(D19/C19)</f>
        <v>0.9333333333333333</v>
      </c>
      <c r="I19" s="23"/>
    </row>
    <row r="20" spans="1:9" ht="15">
      <c r="A20" s="45">
        <v>630</v>
      </c>
      <c r="B20" s="46" t="s">
        <v>43</v>
      </c>
      <c r="C20" s="24">
        <v>6240</v>
      </c>
      <c r="D20" s="25">
        <v>2080</v>
      </c>
      <c r="E20" s="24">
        <v>4160</v>
      </c>
      <c r="F20" s="13">
        <f t="shared" si="4"/>
        <v>6240</v>
      </c>
      <c r="G20" s="63">
        <f t="shared" si="5"/>
        <v>0</v>
      </c>
      <c r="H20" s="55">
        <f t="shared" si="6"/>
        <v>0.3333333333333333</v>
      </c>
      <c r="I20" s="19" t="s">
        <v>44</v>
      </c>
    </row>
    <row r="21" spans="1:9" ht="15">
      <c r="A21" s="17"/>
      <c r="B21" s="46" t="s">
        <v>9</v>
      </c>
      <c r="C21" s="64">
        <f>SUM(C19:C20)</f>
        <v>10740</v>
      </c>
      <c r="D21" s="18">
        <f>SUM(D19:D20)</f>
        <v>6280</v>
      </c>
      <c r="E21" s="64">
        <f>SUM(E19:E20)</f>
        <v>4460</v>
      </c>
      <c r="F21" s="65">
        <f>SUM(F19:F20)</f>
        <v>10740</v>
      </c>
      <c r="G21" s="66">
        <f>SUM(C21-F21)</f>
        <v>0</v>
      </c>
      <c r="H21" s="59">
        <f t="shared" si="6"/>
        <v>0.5847299813780261</v>
      </c>
      <c r="I21" s="19"/>
    </row>
    <row r="22" spans="1:9" ht="15">
      <c r="A22" s="17"/>
      <c r="B22" s="46"/>
      <c r="C22" s="24"/>
      <c r="D22" s="25"/>
      <c r="E22" s="24"/>
      <c r="F22" s="24"/>
      <c r="G22" s="24"/>
      <c r="H22" s="67"/>
      <c r="I22" s="19"/>
    </row>
    <row r="23" spans="1:9" ht="15">
      <c r="A23" s="17"/>
      <c r="B23" s="60" t="s">
        <v>45</v>
      </c>
      <c r="C23" s="21"/>
      <c r="D23" s="25"/>
      <c r="E23" s="21"/>
      <c r="F23" s="21"/>
      <c r="G23" s="61"/>
      <c r="H23" s="62"/>
      <c r="I23" s="23"/>
    </row>
    <row r="24" spans="1:9" ht="15">
      <c r="A24" s="45">
        <v>2000</v>
      </c>
      <c r="B24" s="46" t="s">
        <v>46</v>
      </c>
      <c r="C24" s="25">
        <f>SUM(C25:C26)</f>
        <v>0</v>
      </c>
      <c r="D24" s="25">
        <f>SUM(D25:D26)</f>
        <v>0</v>
      </c>
      <c r="E24" s="25">
        <f>SUM(E25:E26)</f>
        <v>0</v>
      </c>
      <c r="F24" s="25">
        <f>SUM(F25:F26)</f>
        <v>0</v>
      </c>
      <c r="G24" s="48">
        <f aca="true" t="shared" si="7" ref="G24:G29">SUM(C24-F24)</f>
        <v>0</v>
      </c>
      <c r="H24" s="55"/>
      <c r="I24" s="19"/>
    </row>
    <row r="25" spans="1:9" ht="15">
      <c r="A25" s="17" t="s">
        <v>47</v>
      </c>
      <c r="B25" s="20" t="s">
        <v>48</v>
      </c>
      <c r="C25" s="21">
        <v>0</v>
      </c>
      <c r="D25" s="22">
        <v>0</v>
      </c>
      <c r="E25" s="21">
        <v>0</v>
      </c>
      <c r="F25" s="30">
        <f>SUM(D25:E25)</f>
        <v>0</v>
      </c>
      <c r="G25" s="50">
        <f t="shared" si="7"/>
        <v>0</v>
      </c>
      <c r="H25" s="55"/>
      <c r="I25" s="68"/>
    </row>
    <row r="26" spans="1:9" ht="15">
      <c r="A26" s="28" t="s">
        <v>49</v>
      </c>
      <c r="B26" s="29" t="s">
        <v>50</v>
      </c>
      <c r="C26" s="30">
        <v>0</v>
      </c>
      <c r="D26" s="31">
        <v>0</v>
      </c>
      <c r="E26" s="30">
        <v>0</v>
      </c>
      <c r="F26" s="30">
        <f>SUM(D26:E26)</f>
        <v>0</v>
      </c>
      <c r="G26" s="50">
        <f t="shared" si="7"/>
        <v>0</v>
      </c>
      <c r="H26" s="69"/>
      <c r="I26" s="70"/>
    </row>
    <row r="27" spans="1:9" ht="15.75" thickBot="1">
      <c r="A27" s="7">
        <v>216</v>
      </c>
      <c r="B27" s="8" t="s">
        <v>51</v>
      </c>
      <c r="C27" s="13">
        <v>0</v>
      </c>
      <c r="D27" s="10">
        <v>0.15</v>
      </c>
      <c r="E27" s="13">
        <v>0</v>
      </c>
      <c r="F27" s="13">
        <v>0.44</v>
      </c>
      <c r="G27" s="71">
        <f t="shared" si="7"/>
        <v>-0.44</v>
      </c>
      <c r="H27" s="72"/>
      <c r="I27" s="12"/>
    </row>
    <row r="28" spans="1:9" ht="15.75" thickBot="1">
      <c r="A28" s="97"/>
      <c r="B28" s="11" t="s">
        <v>9</v>
      </c>
      <c r="C28" s="73">
        <f>SUM(C24+C27)</f>
        <v>0</v>
      </c>
      <c r="D28" s="73">
        <f>D24+D27</f>
        <v>0.15</v>
      </c>
      <c r="E28" s="73">
        <f>SUM(E24+E27)</f>
        <v>0</v>
      </c>
      <c r="F28" s="73">
        <f>SUM(F24+F27)</f>
        <v>0.44</v>
      </c>
      <c r="G28" s="74">
        <f t="shared" si="7"/>
        <v>-0.44</v>
      </c>
      <c r="H28" s="75"/>
      <c r="I28" s="76"/>
    </row>
    <row r="29" spans="1:9" ht="16.5" thickBot="1" thickTop="1">
      <c r="A29" s="105" t="s">
        <v>52</v>
      </c>
      <c r="B29" s="106"/>
      <c r="C29" s="35">
        <f>C17+C21+C28</f>
        <v>14355</v>
      </c>
      <c r="D29" s="35">
        <f>D17+D21+D28</f>
        <v>7505.15</v>
      </c>
      <c r="E29" s="35">
        <f>E17+E21+E28</f>
        <v>6920</v>
      </c>
      <c r="F29" s="35">
        <f>F17+F21+F28</f>
        <v>14425.44</v>
      </c>
      <c r="G29" s="101">
        <f t="shared" si="7"/>
        <v>-70.44000000000051</v>
      </c>
      <c r="H29" s="98">
        <f>(D29/C29)</f>
        <v>0.5228247997213514</v>
      </c>
      <c r="I29" s="36"/>
    </row>
    <row r="30" spans="1:9" ht="39" thickBot="1">
      <c r="A30" s="1" t="s">
        <v>10</v>
      </c>
      <c r="B30" s="2" t="s">
        <v>0</v>
      </c>
      <c r="C30" s="3" t="s">
        <v>53</v>
      </c>
      <c r="D30" s="4" t="s">
        <v>11</v>
      </c>
      <c r="E30" s="5" t="s">
        <v>21</v>
      </c>
      <c r="F30" s="4" t="s">
        <v>12</v>
      </c>
      <c r="G30" s="4" t="s">
        <v>3</v>
      </c>
      <c r="H30" s="96" t="s">
        <v>4</v>
      </c>
      <c r="I30" s="6"/>
    </row>
    <row r="31" spans="1:9" ht="16.5" thickBot="1">
      <c r="A31" s="77" t="s">
        <v>54</v>
      </c>
      <c r="B31" s="78"/>
      <c r="C31" s="79"/>
      <c r="D31" s="80"/>
      <c r="E31" s="81"/>
      <c r="F31" s="80"/>
      <c r="G31" s="80"/>
      <c r="H31" s="82"/>
      <c r="I31" s="83"/>
    </row>
    <row r="32" spans="1:9" ht="15">
      <c r="A32" s="45">
        <v>551</v>
      </c>
      <c r="B32" s="46" t="s">
        <v>6</v>
      </c>
      <c r="C32" s="53">
        <v>0</v>
      </c>
      <c r="D32" s="25">
        <v>0</v>
      </c>
      <c r="E32" s="53">
        <v>0</v>
      </c>
      <c r="F32" s="53">
        <f>SUM(D32:E32)</f>
        <v>0</v>
      </c>
      <c r="G32" s="48">
        <f>SUM(C32-F32)</f>
        <v>0</v>
      </c>
      <c r="H32" s="84"/>
      <c r="I32" s="19"/>
    </row>
    <row r="33" spans="1:9" ht="15">
      <c r="A33" s="45">
        <v>552</v>
      </c>
      <c r="B33" s="46" t="s">
        <v>13</v>
      </c>
      <c r="C33" s="24">
        <f>SUM(C34:C38)</f>
        <v>1120</v>
      </c>
      <c r="D33" s="24">
        <v>456.84</v>
      </c>
      <c r="E33" s="24">
        <v>663.16</v>
      </c>
      <c r="F33" s="24">
        <f>SUM(F34:F37)</f>
        <v>1120</v>
      </c>
      <c r="G33" s="48">
        <f aca="true" t="shared" si="8" ref="G33:G38">SUM(C33-F33)</f>
        <v>0</v>
      </c>
      <c r="H33" s="55">
        <f aca="true" t="shared" si="9" ref="H33:H44">(D33/C33)</f>
        <v>0.4078928571428571</v>
      </c>
      <c r="I33" s="23"/>
    </row>
    <row r="34" spans="1:9" ht="15" hidden="1">
      <c r="A34" s="17" t="s">
        <v>55</v>
      </c>
      <c r="B34" s="20" t="s">
        <v>56</v>
      </c>
      <c r="C34" s="33">
        <v>900</v>
      </c>
      <c r="D34" s="22">
        <v>39</v>
      </c>
      <c r="E34" s="33">
        <v>861</v>
      </c>
      <c r="F34" s="33">
        <f>SUM(D34:E34)</f>
        <v>900</v>
      </c>
      <c r="G34" s="50">
        <f t="shared" si="8"/>
        <v>0</v>
      </c>
      <c r="H34" s="55">
        <f t="shared" si="9"/>
        <v>0.043333333333333335</v>
      </c>
      <c r="I34" s="23"/>
    </row>
    <row r="35" spans="1:9" ht="15" hidden="1">
      <c r="A35" s="17" t="s">
        <v>57</v>
      </c>
      <c r="B35" s="20" t="s">
        <v>58</v>
      </c>
      <c r="C35" s="21">
        <v>150</v>
      </c>
      <c r="D35" s="22">
        <v>0</v>
      </c>
      <c r="E35" s="30">
        <v>150</v>
      </c>
      <c r="F35" s="33">
        <f aca="true" t="shared" si="10" ref="F35:F42">SUM(D35:E35)</f>
        <v>150</v>
      </c>
      <c r="G35" s="50">
        <f t="shared" si="8"/>
        <v>0</v>
      </c>
      <c r="H35" s="55">
        <f t="shared" si="9"/>
        <v>0</v>
      </c>
      <c r="I35" s="23"/>
    </row>
    <row r="36" spans="1:9" ht="15" hidden="1">
      <c r="A36" s="17" t="s">
        <v>59</v>
      </c>
      <c r="B36" s="20" t="s">
        <v>60</v>
      </c>
      <c r="C36" s="21">
        <v>70</v>
      </c>
      <c r="D36" s="22">
        <v>0</v>
      </c>
      <c r="E36" s="21">
        <v>70</v>
      </c>
      <c r="F36" s="33">
        <f t="shared" si="10"/>
        <v>70</v>
      </c>
      <c r="G36" s="50">
        <f t="shared" si="8"/>
        <v>0</v>
      </c>
      <c r="H36" s="55">
        <f>(D36/C36)</f>
        <v>0</v>
      </c>
      <c r="I36" s="23"/>
    </row>
    <row r="37" spans="1:9" ht="15" hidden="1">
      <c r="A37" s="17" t="s">
        <v>61</v>
      </c>
      <c r="B37" s="20" t="s">
        <v>62</v>
      </c>
      <c r="C37" s="21">
        <v>0</v>
      </c>
      <c r="D37" s="22">
        <v>0</v>
      </c>
      <c r="E37" s="21">
        <v>0</v>
      </c>
      <c r="F37" s="33">
        <f>SUM(D37:E37)</f>
        <v>0</v>
      </c>
      <c r="G37" s="50">
        <f t="shared" si="8"/>
        <v>0</v>
      </c>
      <c r="H37" s="55"/>
      <c r="I37" s="23"/>
    </row>
    <row r="38" spans="1:9" ht="15" hidden="1">
      <c r="A38" s="17" t="s">
        <v>63</v>
      </c>
      <c r="B38" s="20" t="s">
        <v>64</v>
      </c>
      <c r="C38" s="21">
        <v>0</v>
      </c>
      <c r="D38" s="22">
        <v>0</v>
      </c>
      <c r="E38" s="21">
        <v>0</v>
      </c>
      <c r="F38" s="33">
        <f t="shared" si="10"/>
        <v>0</v>
      </c>
      <c r="G38" s="50">
        <f t="shared" si="8"/>
        <v>0</v>
      </c>
      <c r="H38" s="55"/>
      <c r="I38" s="23"/>
    </row>
    <row r="39" spans="1:9" ht="15">
      <c r="A39" s="45">
        <v>554</v>
      </c>
      <c r="B39" s="46" t="s">
        <v>14</v>
      </c>
      <c r="C39" s="24">
        <v>2250</v>
      </c>
      <c r="D39" s="10">
        <v>2271.8</v>
      </c>
      <c r="E39" s="24">
        <v>0</v>
      </c>
      <c r="F39" s="53">
        <f t="shared" si="10"/>
        <v>2271.8</v>
      </c>
      <c r="G39" s="54">
        <f>SUM(C39-F39)</f>
        <v>-21.800000000000182</v>
      </c>
      <c r="H39" s="55">
        <f t="shared" si="9"/>
        <v>1.009688888888889</v>
      </c>
      <c r="I39" s="32"/>
    </row>
    <row r="40" spans="1:9" ht="15">
      <c r="A40" s="45">
        <v>555</v>
      </c>
      <c r="B40" s="46" t="s">
        <v>65</v>
      </c>
      <c r="C40" s="24">
        <v>550</v>
      </c>
      <c r="D40" s="25">
        <v>537.6</v>
      </c>
      <c r="E40" s="24">
        <v>0</v>
      </c>
      <c r="F40" s="53">
        <f t="shared" si="10"/>
        <v>537.6</v>
      </c>
      <c r="G40" s="71">
        <f>SUM(C40-F40)</f>
        <v>12.399999999999977</v>
      </c>
      <c r="H40" s="55">
        <f t="shared" si="9"/>
        <v>0.9774545454545455</v>
      </c>
      <c r="I40" s="32"/>
    </row>
    <row r="41" spans="1:9" ht="15">
      <c r="A41" s="45">
        <v>556</v>
      </c>
      <c r="B41" s="46" t="s">
        <v>66</v>
      </c>
      <c r="C41" s="24">
        <v>400</v>
      </c>
      <c r="D41" s="25">
        <v>375</v>
      </c>
      <c r="E41" s="24">
        <v>0</v>
      </c>
      <c r="F41" s="53">
        <f t="shared" si="10"/>
        <v>375</v>
      </c>
      <c r="G41" s="71">
        <f aca="true" t="shared" si="11" ref="G41:G43">SUM(C41-F41)</f>
        <v>25</v>
      </c>
      <c r="H41" s="55">
        <f t="shared" si="9"/>
        <v>0.9375</v>
      </c>
      <c r="I41" s="23"/>
    </row>
    <row r="42" spans="1:9" ht="15">
      <c r="A42" s="45">
        <v>558</v>
      </c>
      <c r="B42" s="46" t="s">
        <v>15</v>
      </c>
      <c r="C42" s="24">
        <v>4650</v>
      </c>
      <c r="D42" s="24">
        <v>356.47</v>
      </c>
      <c r="E42" s="24">
        <v>4293.53</v>
      </c>
      <c r="F42" s="53">
        <f t="shared" si="10"/>
        <v>4650</v>
      </c>
      <c r="G42" s="48">
        <f>SUM(C42-F42)</f>
        <v>0</v>
      </c>
      <c r="H42" s="55">
        <f t="shared" si="9"/>
        <v>0.07666021505376344</v>
      </c>
      <c r="I42" s="23"/>
    </row>
    <row r="43" spans="1:9" ht="15">
      <c r="A43" s="45">
        <v>559</v>
      </c>
      <c r="B43" s="46" t="s">
        <v>67</v>
      </c>
      <c r="C43" s="9">
        <v>3750</v>
      </c>
      <c r="D43" s="25">
        <v>1453.45</v>
      </c>
      <c r="E43" s="9">
        <v>2296.55</v>
      </c>
      <c r="F43" s="53">
        <f aca="true" t="shared" si="12" ref="F43:F51">SUM(D43:E43)</f>
        <v>3750</v>
      </c>
      <c r="G43" s="48">
        <f t="shared" si="11"/>
        <v>0</v>
      </c>
      <c r="H43" s="55">
        <f t="shared" si="9"/>
        <v>0.3875866666666667</v>
      </c>
      <c r="I43" s="23"/>
    </row>
    <row r="44" spans="1:9" ht="15">
      <c r="A44" s="45">
        <v>560</v>
      </c>
      <c r="B44" s="46" t="s">
        <v>68</v>
      </c>
      <c r="C44" s="24">
        <v>5200</v>
      </c>
      <c r="D44" s="24">
        <v>1507.2</v>
      </c>
      <c r="E44" s="24">
        <v>3692.8</v>
      </c>
      <c r="F44" s="53">
        <f t="shared" si="12"/>
        <v>5200</v>
      </c>
      <c r="G44" s="48">
        <f>SUM(C44-F44)</f>
        <v>0</v>
      </c>
      <c r="H44" s="55">
        <f t="shared" si="9"/>
        <v>0.28984615384615386</v>
      </c>
      <c r="I44" s="23"/>
    </row>
    <row r="45" spans="1:9" ht="15">
      <c r="A45" s="45">
        <v>561</v>
      </c>
      <c r="B45" s="46" t="s">
        <v>17</v>
      </c>
      <c r="C45" s="24">
        <v>7725</v>
      </c>
      <c r="D45" s="24">
        <v>3699.7</v>
      </c>
      <c r="E45" s="24">
        <v>6370.15</v>
      </c>
      <c r="F45" s="53">
        <f t="shared" si="12"/>
        <v>10069.849999999999</v>
      </c>
      <c r="G45" s="54">
        <f>SUM(C45-F45)</f>
        <v>-2344.8499999999985</v>
      </c>
      <c r="H45" s="55">
        <f aca="true" t="shared" si="13" ref="H45:H46">(D45/C45)</f>
        <v>0.47892556634304206</v>
      </c>
      <c r="I45" s="23"/>
    </row>
    <row r="46" spans="1:9" ht="15">
      <c r="A46" s="45">
        <v>563</v>
      </c>
      <c r="B46" s="46" t="s">
        <v>69</v>
      </c>
      <c r="C46" s="24">
        <v>6200</v>
      </c>
      <c r="D46" s="24">
        <v>4651.41</v>
      </c>
      <c r="E46" s="24">
        <v>4767.75</v>
      </c>
      <c r="F46" s="53">
        <f t="shared" si="12"/>
        <v>9419.16</v>
      </c>
      <c r="G46" s="54">
        <f aca="true" t="shared" si="14" ref="G46">SUM(C46-F46)</f>
        <v>-3219.16</v>
      </c>
      <c r="H46" s="55">
        <f t="shared" si="13"/>
        <v>0.7502274193548387</v>
      </c>
      <c r="I46" s="23" t="s">
        <v>77</v>
      </c>
    </row>
    <row r="47" spans="1:9" ht="15">
      <c r="A47" s="45">
        <v>574</v>
      </c>
      <c r="B47" s="46" t="s">
        <v>8</v>
      </c>
      <c r="C47" s="24">
        <v>0</v>
      </c>
      <c r="D47" s="25">
        <v>0</v>
      </c>
      <c r="E47" s="24">
        <v>0</v>
      </c>
      <c r="F47" s="53">
        <f t="shared" si="12"/>
        <v>0</v>
      </c>
      <c r="G47" s="48">
        <f aca="true" t="shared" si="15" ref="G47:G51">SUM(C47-F47)</f>
        <v>0</v>
      </c>
      <c r="H47" s="55"/>
      <c r="I47" s="23"/>
    </row>
    <row r="48" spans="1:9" ht="15">
      <c r="A48" s="45">
        <v>580</v>
      </c>
      <c r="B48" s="46" t="s">
        <v>70</v>
      </c>
      <c r="C48" s="24">
        <v>31523</v>
      </c>
      <c r="D48" s="25">
        <v>0</v>
      </c>
      <c r="E48" s="24">
        <v>31523</v>
      </c>
      <c r="F48" s="53">
        <f t="shared" si="12"/>
        <v>31523</v>
      </c>
      <c r="G48" s="48">
        <f t="shared" si="15"/>
        <v>0</v>
      </c>
      <c r="H48" s="55">
        <f aca="true" t="shared" si="16" ref="H48:H52">(D48/C48)</f>
        <v>0</v>
      </c>
      <c r="I48" s="12"/>
    </row>
    <row r="49" spans="1:9" ht="15">
      <c r="A49" s="45">
        <v>585</v>
      </c>
      <c r="B49" s="46" t="s">
        <v>71</v>
      </c>
      <c r="C49" s="9">
        <v>0</v>
      </c>
      <c r="D49" s="25">
        <v>0</v>
      </c>
      <c r="E49" s="9">
        <v>0</v>
      </c>
      <c r="F49" s="53">
        <f t="shared" si="12"/>
        <v>0</v>
      </c>
      <c r="G49" s="48">
        <f t="shared" si="15"/>
        <v>0</v>
      </c>
      <c r="H49" s="55"/>
      <c r="I49" s="85"/>
    </row>
    <row r="50" spans="1:9" ht="15">
      <c r="A50" s="45">
        <v>590</v>
      </c>
      <c r="B50" s="46" t="s">
        <v>72</v>
      </c>
      <c r="C50" s="9">
        <v>0</v>
      </c>
      <c r="D50" s="25">
        <v>0</v>
      </c>
      <c r="E50" s="9">
        <v>0</v>
      </c>
      <c r="F50" s="53">
        <f t="shared" si="12"/>
        <v>0</v>
      </c>
      <c r="G50" s="48">
        <f t="shared" si="15"/>
        <v>0</v>
      </c>
      <c r="H50" s="55"/>
      <c r="I50" s="85"/>
    </row>
    <row r="51" spans="1:9" ht="15">
      <c r="A51" s="45">
        <v>595</v>
      </c>
      <c r="B51" s="14" t="s">
        <v>19</v>
      </c>
      <c r="C51" s="9">
        <v>0</v>
      </c>
      <c r="D51" s="25">
        <v>0</v>
      </c>
      <c r="E51" s="9">
        <v>0</v>
      </c>
      <c r="F51" s="53">
        <f t="shared" si="12"/>
        <v>0</v>
      </c>
      <c r="G51" s="48">
        <f t="shared" si="15"/>
        <v>0</v>
      </c>
      <c r="H51" s="55"/>
      <c r="I51" s="85"/>
    </row>
    <row r="52" spans="1:9" ht="15.75" thickBot="1">
      <c r="A52" s="7"/>
      <c r="B52" s="15" t="s">
        <v>9</v>
      </c>
      <c r="C52" s="16">
        <f>C25+C33+C39+C40+C41+C42+C43+C44+C45+C46+C47+C48+C49+C50+C51</f>
        <v>63368</v>
      </c>
      <c r="D52" s="16">
        <f>D25+D33+D39+D40+D41+D42+D43+D44+D45+D46+D47+D48+D49+D50+D51</f>
        <v>15309.47</v>
      </c>
      <c r="E52" s="16">
        <f>E25+E33+E39+E40+E41+E42+E43+E44+E45+E46+E47+E48+E49+E50+E51</f>
        <v>53606.94</v>
      </c>
      <c r="F52" s="16">
        <f>F25+F33+F39+F40+F41+F42+F43+F44+F45+F46+F47+F48+F49+F50+F51</f>
        <v>68916.41</v>
      </c>
      <c r="G52" s="99">
        <f>SUM(C52-F52)</f>
        <v>-5548.4100000000035</v>
      </c>
      <c r="H52" s="86">
        <f t="shared" si="16"/>
        <v>0.24159623153642215</v>
      </c>
      <c r="I52" s="34"/>
    </row>
    <row r="53" spans="1:9" ht="15.75" thickBot="1">
      <c r="A53" s="1"/>
      <c r="B53" s="2"/>
      <c r="C53" s="87"/>
      <c r="D53" s="4"/>
      <c r="E53" s="87"/>
      <c r="F53" s="87"/>
      <c r="G53" s="88"/>
      <c r="H53" s="89"/>
      <c r="I53" s="6"/>
    </row>
    <row r="54" spans="1:9" ht="15">
      <c r="A54" s="90"/>
      <c r="B54" s="91" t="s">
        <v>73</v>
      </c>
      <c r="C54" s="24"/>
      <c r="D54" s="22"/>
      <c r="E54" s="24"/>
      <c r="F54" s="24"/>
      <c r="G54" s="24"/>
      <c r="H54" s="67"/>
      <c r="I54" s="23"/>
    </row>
    <row r="55" spans="1:9" ht="15">
      <c r="A55" s="45">
        <v>754</v>
      </c>
      <c r="B55" s="46" t="s">
        <v>14</v>
      </c>
      <c r="C55" s="24">
        <v>780</v>
      </c>
      <c r="D55" s="25">
        <v>800.95</v>
      </c>
      <c r="E55" s="24">
        <v>0</v>
      </c>
      <c r="F55" s="53">
        <f>SUM(D55:E55)</f>
        <v>800.95</v>
      </c>
      <c r="G55" s="54">
        <f aca="true" t="shared" si="17" ref="G55:G62">SUM(C55-F55)</f>
        <v>-20.950000000000045</v>
      </c>
      <c r="H55" s="55">
        <f aca="true" t="shared" si="18" ref="H55:H64">(D55/C55)</f>
        <v>1.0268589743589744</v>
      </c>
      <c r="I55" s="32"/>
    </row>
    <row r="56" spans="1:9" ht="15">
      <c r="A56" s="45">
        <v>758</v>
      </c>
      <c r="B56" s="46" t="s">
        <v>15</v>
      </c>
      <c r="C56" s="24">
        <v>355</v>
      </c>
      <c r="D56" s="24">
        <v>181.85</v>
      </c>
      <c r="E56" s="24">
        <v>173.15</v>
      </c>
      <c r="F56" s="53">
        <f aca="true" t="shared" si="19" ref="F56">SUM(D56:E56)</f>
        <v>355</v>
      </c>
      <c r="G56" s="48">
        <f t="shared" si="17"/>
        <v>0</v>
      </c>
      <c r="H56" s="55">
        <f t="shared" si="18"/>
        <v>0.5122535211267606</v>
      </c>
      <c r="I56" s="23"/>
    </row>
    <row r="57" spans="1:9" ht="15">
      <c r="A57" s="45">
        <v>760</v>
      </c>
      <c r="B57" s="46" t="s">
        <v>68</v>
      </c>
      <c r="C57" s="24">
        <v>300</v>
      </c>
      <c r="D57" s="25">
        <v>0</v>
      </c>
      <c r="E57" s="24">
        <v>300</v>
      </c>
      <c r="F57" s="53">
        <f>SUM(D57:E57)</f>
        <v>300</v>
      </c>
      <c r="G57" s="48">
        <f t="shared" si="17"/>
        <v>0</v>
      </c>
      <c r="H57" s="55">
        <f t="shared" si="18"/>
        <v>0</v>
      </c>
      <c r="I57" s="23"/>
    </row>
    <row r="58" spans="1:9" ht="15">
      <c r="A58" s="45">
        <v>761</v>
      </c>
      <c r="B58" s="46" t="s">
        <v>74</v>
      </c>
      <c r="C58" s="24">
        <v>800</v>
      </c>
      <c r="D58" s="25">
        <v>0</v>
      </c>
      <c r="E58" s="24">
        <v>800</v>
      </c>
      <c r="F58" s="53">
        <f>SUM(D58:E58)</f>
        <v>800</v>
      </c>
      <c r="G58" s="48">
        <f t="shared" si="17"/>
        <v>0</v>
      </c>
      <c r="H58" s="55">
        <f t="shared" si="18"/>
        <v>0</v>
      </c>
      <c r="I58" s="23"/>
    </row>
    <row r="59" spans="1:9" ht="15">
      <c r="A59" s="45">
        <v>762</v>
      </c>
      <c r="B59" s="46" t="s">
        <v>75</v>
      </c>
      <c r="C59" s="24">
        <v>1600</v>
      </c>
      <c r="D59" s="24">
        <v>166.4</v>
      </c>
      <c r="E59" s="24">
        <v>1433.6</v>
      </c>
      <c r="F59" s="53">
        <f aca="true" t="shared" si="20" ref="F59">SUM(D59:E59)</f>
        <v>1600</v>
      </c>
      <c r="G59" s="48">
        <f t="shared" si="17"/>
        <v>0</v>
      </c>
      <c r="H59" s="55">
        <f t="shared" si="18"/>
        <v>0.10400000000000001</v>
      </c>
      <c r="I59" s="23"/>
    </row>
    <row r="60" spans="1:9" ht="15">
      <c r="A60" s="45">
        <v>774</v>
      </c>
      <c r="B60" s="46" t="s">
        <v>8</v>
      </c>
      <c r="C60" s="24">
        <v>0</v>
      </c>
      <c r="D60" s="10">
        <v>0</v>
      </c>
      <c r="E60" s="13">
        <v>0</v>
      </c>
      <c r="F60" s="53">
        <f>SUM(D60:E60)</f>
        <v>0</v>
      </c>
      <c r="G60" s="48">
        <f t="shared" si="17"/>
        <v>0</v>
      </c>
      <c r="H60" s="55"/>
      <c r="I60" s="23"/>
    </row>
    <row r="61" spans="1:9" ht="15">
      <c r="A61" s="45">
        <v>780</v>
      </c>
      <c r="B61" s="46" t="s">
        <v>76</v>
      </c>
      <c r="C61" s="24">
        <v>3181</v>
      </c>
      <c r="D61" s="25">
        <v>0</v>
      </c>
      <c r="E61" s="24">
        <v>3181</v>
      </c>
      <c r="F61" s="53">
        <f>SUM(D61:E61)</f>
        <v>3181</v>
      </c>
      <c r="G61" s="48">
        <f t="shared" si="17"/>
        <v>0</v>
      </c>
      <c r="H61" s="55">
        <f t="shared" si="18"/>
        <v>0</v>
      </c>
      <c r="I61" s="12"/>
    </row>
    <row r="62" spans="1:9" ht="15">
      <c r="A62" s="7">
        <v>795</v>
      </c>
      <c r="B62" s="14" t="s">
        <v>19</v>
      </c>
      <c r="C62" s="9">
        <v>0</v>
      </c>
      <c r="D62" s="10">
        <v>0</v>
      </c>
      <c r="E62" s="9">
        <v>0</v>
      </c>
      <c r="F62" s="53">
        <f>SUM(D62:E62)</f>
        <v>0</v>
      </c>
      <c r="G62" s="48">
        <f t="shared" si="17"/>
        <v>0</v>
      </c>
      <c r="H62" s="55"/>
      <c r="I62" s="92"/>
    </row>
    <row r="63" spans="1:9" ht="15.75" thickBot="1">
      <c r="A63" s="93"/>
      <c r="B63" s="94" t="s">
        <v>9</v>
      </c>
      <c r="C63" s="35">
        <f>SUM(C55+C56+C57+C58+C59+C60+C61+C62)</f>
        <v>7016</v>
      </c>
      <c r="D63" s="35">
        <f>SUM(D55+D56+D57+D58+D59+D60+D61+D62)</f>
        <v>1149.2</v>
      </c>
      <c r="E63" s="35">
        <f>SUM(E55+E56+E57+E58+E59+E60+E61+E62)</f>
        <v>5887.75</v>
      </c>
      <c r="F63" s="35">
        <f>SUM(F55+F56+F57+F58+F59+F60+F61+F62)</f>
        <v>7036.95</v>
      </c>
      <c r="G63" s="99">
        <f>SUM(C63-F63)</f>
        <v>-20.949999999999818</v>
      </c>
      <c r="H63" s="86">
        <f t="shared" si="18"/>
        <v>0.1637970353477765</v>
      </c>
      <c r="I63" s="95"/>
    </row>
    <row r="64" spans="1:8" ht="15.75" thickBot="1">
      <c r="A64" s="107" t="s">
        <v>78</v>
      </c>
      <c r="B64" s="108"/>
      <c r="C64" s="102">
        <f>C52+C63</f>
        <v>70384</v>
      </c>
      <c r="D64" s="102">
        <f>D52+D63</f>
        <v>16458.67</v>
      </c>
      <c r="E64" s="102">
        <f>E52+E63</f>
        <v>59494.69</v>
      </c>
      <c r="F64" s="102">
        <f>F52+F63</f>
        <v>75953.36</v>
      </c>
      <c r="G64" s="103">
        <f>SUM(C64-F64)</f>
        <v>-5569.360000000001</v>
      </c>
      <c r="H64" s="104">
        <f t="shared" si="18"/>
        <v>0.2338410718345078</v>
      </c>
    </row>
  </sheetData>
  <mergeCells count="2">
    <mergeCell ref="A29:B29"/>
    <mergeCell ref="A64:B64"/>
  </mergeCells>
  <printOptions/>
  <pageMargins left="0.25" right="0.25" top="1.03125" bottom="0.75" header="0.3" footer="0.3"/>
  <pageSetup horizontalDpi="600" verticalDpi="600" orientation="landscape" paperSize="9" r:id="rId1"/>
  <headerFooter>
    <oddHeader>&amp;C&amp;"Arial,Bold"&amp;12Ilminster Town Council
Financial Monitoring 2018/2019
01/04/18 - 31/07/18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Nikki</cp:lastModifiedBy>
  <cp:lastPrinted>2018-09-11T15:29:45Z</cp:lastPrinted>
  <dcterms:created xsi:type="dcterms:W3CDTF">2018-06-05T11:31:49Z</dcterms:created>
  <dcterms:modified xsi:type="dcterms:W3CDTF">2018-09-11T15:31:15Z</dcterms:modified>
  <cp:category/>
  <cp:version/>
  <cp:contentType/>
  <cp:contentStatus/>
</cp:coreProperties>
</file>